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F:\KD Skalice\2 - silnoproudá elektrotechnika\"/>
    </mc:Choice>
  </mc:AlternateContent>
  <xr:revisionPtr revIDLastSave="0" documentId="13_ncr:1_{470BDB83-E127-404E-BF32-B7B48054D3BD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2 - SILNOPROUDÁ ELEKTROTE..." sheetId="2" r:id="rId2"/>
  </sheets>
  <definedNames>
    <definedName name="_xlnm._FilterDatabase" localSheetId="1" hidden="1">'2 - SILNOPROUDÁ ELEKTROTE...'!$C$126:$K$226</definedName>
    <definedName name="_xlnm.Print_Titles" localSheetId="1">'2 - SILNOPROUDÁ ELEKTROTE...'!$126:$126</definedName>
    <definedName name="_xlnm.Print_Titles" localSheetId="0">'Rekapitulace stavby'!$92:$92</definedName>
    <definedName name="_xlnm.Print_Area" localSheetId="1">'2 - SILNOPROUDÁ ELEKTROTE...'!$C$4:$J$76,'2 - SILNOPROUDÁ ELEKTROTE...'!$C$82:$J$108,'2 - SILNOPROUDÁ ELEKTROTE...'!$C$114:$K$226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T223" i="2" s="1"/>
  <c r="R225" i="2"/>
  <c r="P225" i="2"/>
  <c r="BK225" i="2"/>
  <c r="J225" i="2"/>
  <c r="BE225" i="2" s="1"/>
  <c r="BI224" i="2"/>
  <c r="BH224" i="2"/>
  <c r="BG224" i="2"/>
  <c r="BF224" i="2"/>
  <c r="T224" i="2"/>
  <c r="R224" i="2"/>
  <c r="R223" i="2" s="1"/>
  <c r="P224" i="2"/>
  <c r="P223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P207" i="2" s="1"/>
  <c r="BK210" i="2"/>
  <c r="J210" i="2"/>
  <c r="BE210" i="2"/>
  <c r="BI209" i="2"/>
  <c r="BH209" i="2"/>
  <c r="BG209" i="2"/>
  <c r="BF209" i="2"/>
  <c r="T209" i="2"/>
  <c r="T207" i="2" s="1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R200" i="2" s="1"/>
  <c r="P202" i="2"/>
  <c r="BK202" i="2"/>
  <c r="J202" i="2"/>
  <c r="BE202" i="2"/>
  <c r="BI201" i="2"/>
  <c r="BH201" i="2"/>
  <c r="BG201" i="2"/>
  <c r="BF201" i="2"/>
  <c r="T201" i="2"/>
  <c r="R201" i="2"/>
  <c r="P201" i="2"/>
  <c r="P200" i="2" s="1"/>
  <c r="BK201" i="2"/>
  <c r="BK200" i="2"/>
  <c r="J200" i="2"/>
  <c r="J105" i="2" s="1"/>
  <c r="J201" i="2"/>
  <c r="BE201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T153" i="2" s="1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R153" i="2" s="1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BK153" i="2" s="1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R146" i="2" s="1"/>
  <c r="R136" i="2" s="1"/>
  <c r="P147" i="2"/>
  <c r="BK147" i="2"/>
  <c r="BK146" i="2"/>
  <c r="J146" i="2" s="1"/>
  <c r="J102" i="2" s="1"/>
  <c r="J147" i="2"/>
  <c r="BE147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T137" i="2"/>
  <c r="R138" i="2"/>
  <c r="R137" i="2"/>
  <c r="P138" i="2"/>
  <c r="BK138" i="2"/>
  <c r="BK137" i="2"/>
  <c r="J137" i="2" s="1"/>
  <c r="J101" i="2" s="1"/>
  <c r="J138" i="2"/>
  <c r="BE138" i="2" s="1"/>
  <c r="BI135" i="2"/>
  <c r="BH135" i="2"/>
  <c r="BG135" i="2"/>
  <c r="BF135" i="2"/>
  <c r="T135" i="2"/>
  <c r="R135" i="2"/>
  <c r="P135" i="2"/>
  <c r="BK135" i="2"/>
  <c r="BE135" i="2"/>
  <c r="BI134" i="2"/>
  <c r="F37" i="2" s="1"/>
  <c r="BD95" i="1" s="1"/>
  <c r="BD94" i="1" s="1"/>
  <c r="W33" i="1" s="1"/>
  <c r="BH134" i="2"/>
  <c r="BG134" i="2"/>
  <c r="BF134" i="2"/>
  <c r="J34" i="2" s="1"/>
  <c r="AW95" i="1" s="1"/>
  <c r="T134" i="2"/>
  <c r="T133" i="2" s="1"/>
  <c r="R134" i="2"/>
  <c r="P134" i="2"/>
  <c r="BK134" i="2"/>
  <c r="BK133" i="2" s="1"/>
  <c r="BE134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F34" i="2" s="1"/>
  <c r="BA95" i="1" s="1"/>
  <c r="BA94" i="1" s="1"/>
  <c r="T130" i="2"/>
  <c r="R130" i="2"/>
  <c r="R129" i="2" s="1"/>
  <c r="P130" i="2"/>
  <c r="BK130" i="2"/>
  <c r="BK129" i="2"/>
  <c r="J129" i="2"/>
  <c r="J98" i="2" s="1"/>
  <c r="J130" i="2"/>
  <c r="BE130" i="2" s="1"/>
  <c r="J124" i="2"/>
  <c r="J123" i="2"/>
  <c r="F123" i="2"/>
  <c r="F121" i="2"/>
  <c r="E119" i="2"/>
  <c r="J92" i="2"/>
  <c r="J91" i="2"/>
  <c r="F91" i="2"/>
  <c r="F89" i="2"/>
  <c r="E87" i="2"/>
  <c r="J18" i="2"/>
  <c r="E18" i="2"/>
  <c r="F92" i="2" s="1"/>
  <c r="J17" i="2"/>
  <c r="J12" i="2"/>
  <c r="J89" i="2" s="1"/>
  <c r="J121" i="2"/>
  <c r="E7" i="2"/>
  <c r="E85" i="2" s="1"/>
  <c r="E117" i="2"/>
  <c r="AS94" i="1"/>
  <c r="L90" i="1"/>
  <c r="AM90" i="1"/>
  <c r="AM89" i="1"/>
  <c r="L89" i="1"/>
  <c r="AM87" i="1"/>
  <c r="L87" i="1"/>
  <c r="L85" i="1"/>
  <c r="L84" i="1"/>
  <c r="R133" i="2" l="1"/>
  <c r="R128" i="2" s="1"/>
  <c r="BK128" i="2"/>
  <c r="J128" i="2" s="1"/>
  <c r="J97" i="2" s="1"/>
  <c r="F36" i="2"/>
  <c r="BC95" i="1" s="1"/>
  <c r="BC94" i="1" s="1"/>
  <c r="P133" i="2"/>
  <c r="J33" i="2"/>
  <c r="AV95" i="1" s="1"/>
  <c r="AT95" i="1" s="1"/>
  <c r="F33" i="2"/>
  <c r="AZ95" i="1" s="1"/>
  <c r="AZ94" i="1" s="1"/>
  <c r="J153" i="2"/>
  <c r="J104" i="2" s="1"/>
  <c r="AW94" i="1"/>
  <c r="AK30" i="1" s="1"/>
  <c r="W30" i="1"/>
  <c r="T152" i="2"/>
  <c r="AY94" i="1"/>
  <c r="W32" i="1"/>
  <c r="T136" i="2"/>
  <c r="T129" i="2"/>
  <c r="T128" i="2" s="1"/>
  <c r="R207" i="2"/>
  <c r="R152" i="2" s="1"/>
  <c r="R127" i="2" s="1"/>
  <c r="P146" i="2"/>
  <c r="BK207" i="2"/>
  <c r="J207" i="2" s="1"/>
  <c r="J106" i="2" s="1"/>
  <c r="F124" i="2"/>
  <c r="T146" i="2"/>
  <c r="P153" i="2"/>
  <c r="P152" i="2" s="1"/>
  <c r="P129" i="2"/>
  <c r="P128" i="2" s="1"/>
  <c r="F35" i="2"/>
  <c r="BB95" i="1" s="1"/>
  <c r="BB94" i="1" s="1"/>
  <c r="BK136" i="2"/>
  <c r="J136" i="2" s="1"/>
  <c r="J100" i="2" s="1"/>
  <c r="P137" i="2"/>
  <c r="P136" i="2" s="1"/>
  <c r="T200" i="2"/>
  <c r="BK223" i="2"/>
  <c r="J223" i="2" s="1"/>
  <c r="J107" i="2" s="1"/>
  <c r="W31" i="1" l="1"/>
  <c r="AX94" i="1"/>
  <c r="W29" i="1"/>
  <c r="AV94" i="1"/>
  <c r="BK152" i="2"/>
  <c r="P127" i="2"/>
  <c r="AU95" i="1" s="1"/>
  <c r="AU94" i="1" s="1"/>
  <c r="T127" i="2"/>
  <c r="AK29" i="1" l="1"/>
  <c r="AT94" i="1"/>
  <c r="J152" i="2"/>
  <c r="J103" i="2" s="1"/>
  <c r="BK127" i="2"/>
  <c r="J127" i="2" s="1"/>
  <c r="J30" i="2" l="1"/>
  <c r="J96" i="2"/>
  <c r="J39" i="2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<sst xmlns="http://schemas.openxmlformats.org/spreadsheetml/2006/main" count="1650" uniqueCount="479">
  <si>
    <t>Export Komplet</t>
  </si>
  <si>
    <t/>
  </si>
  <si>
    <t>2.0</t>
  </si>
  <si>
    <t>False</t>
  </si>
  <si>
    <t>{23af4ef5-c10e-491c-a80e-d4f85eeb29da}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</si>
  <si>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</si>
  <si>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</si>
  <si>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</si>
  <si>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</si>
  <si>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</si>
  <si>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</si>
  <si>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</si>
  <si>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</si>
  <si>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</si>
  <si>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</si>
  <si>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</si>
  <si>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</si>
  <si>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KD PO POŽÁRU SKALICE U FRÝDKU</t>
  </si>
  <si>
    <t>KSO:</t>
  </si>
  <si>
    <t>CC-CZ:</t>
  </si>
  <si>
    <t>Místo:</t>
  </si>
  <si>
    <t>k.ú. Skalice u Frýdku</t>
  </si>
  <si>
    <t>Datum:</t>
  </si>
  <si>
    <t>8. 4. 2019</t>
  </si>
  <si>
    <t>Zadavatel:</t>
  </si>
  <si>
    <t>IČ:</t>
  </si>
  <si>
    <t>STATUTÁRNÍ MĚSTO FRÝDEK-MÍSTEK, RADNIČNÍ 1148, F-M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</si>
  <si>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</si>
  <si>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</si>
  <si>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</si>
  <si>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</si>
  <si>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</si>
  <si>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</si>
  <si>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</si>
  <si>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</si>
  <si>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</si>
  <si>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</si>
  <si>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</si>
  <si>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</si>
  <si>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</si>
  <si>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</si>
  <si>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</si>
  <si>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</si>
  <si>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</si>
  <si>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</si>
  <si>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</si>
  <si>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</si>
  <si>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</si>
  <si>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</si>
  <si>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</si>
  <si>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</si>
  <si>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</si>
  <si>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</si>
  <si>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</si>
  <si>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</si>
  <si>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</si>
  <si>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</si>
  <si>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</si>
  <si>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</si>
  <si>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</si>
  <si>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</si>
  <si>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</si>
  <si>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</si>
  <si>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</si>
  <si>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</si>
  <si>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</si>
  <si>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</si>
  <si>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</si>
  <si>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</si>
  <si>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</si>
  <si>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</si>
  <si>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</si>
  <si>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</si>
  <si>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</si>
  <si>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</si>
  <si>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</si>
  <si>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</si>
  <si>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</si>
  <si>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</si>
  <si>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</si>
  <si>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</si>
  <si>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SILNOPROUDÁ ELEKTROTECHNIKA</t>
  </si>
  <si>
    <t>STA</t>
  </si>
  <si>
    <t>1</t>
  </si>
  <si>
    <t>{da49581b-6c25-4270-9f0f-55ddff676936}</t>
  </si>
  <si>
    <t>KRYCÍ LIST SOUPISU PRACÍ</t>
  </si>
  <si>
    <t>Objekt:</t>
  </si>
  <si>
    <t>2 - SILNOPROUDÁ ELEKTROTECHNIKA</t>
  </si>
  <si>
    <t>k.ú. Skalice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</si>
  <si>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</si>
  <si>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</si>
  <si>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</si>
  <si>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</si>
  <si>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</si>
  <si>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</si>
  <si>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HZS - Hodinová zúčtovací sazba</t>
  </si>
  <si>
    <t>HSV - Práce a dodávky HSV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</si>
  <si>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</si>
  <si>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</si>
  <si>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</si>
  <si>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</si>
  <si>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741-a - Úprava rozvaděče R21</t>
  </si>
  <si>
    <t xml:space="preserve">    741-b - Stávající rozvaděč RP</t>
  </si>
  <si>
    <t xml:space="preserve">    741-c - Stávající rozvaděč RT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</si>
  <si>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</si>
  <si>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</si>
  <si>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</si>
  <si>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</si>
  <si>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</si>
  <si>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</si>
  <si>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</si>
  <si>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</si>
  <si>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</si>
  <si>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</si>
  <si>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</si>
  <si>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</si>
  <si>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</si>
  <si>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</si>
  <si>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</si>
  <si>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</si>
  <si>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HZS</t>
  </si>
  <si>
    <t>Hodinová zúčtovací sazba</t>
  </si>
  <si>
    <t>K</t>
  </si>
  <si>
    <t>HZS3131</t>
  </si>
  <si>
    <t>Hodinová zúčtovací sazba elektromontér -  koordinace s ostatními profesemi, přepojování, vyhledávání stávajících okruhů apod.</t>
  </si>
  <si>
    <t>hod</t>
  </si>
  <si>
    <t>CS ÚRS 2017 01</t>
  </si>
  <si>
    <t>4</t>
  </si>
  <si>
    <t>429392005</t>
  </si>
  <si>
    <t>HZS4211</t>
  </si>
  <si>
    <t>Hodinová zúčtovací sazba revizní technik</t>
  </si>
  <si>
    <t>-1798345309</t>
  </si>
  <si>
    <t>3</t>
  </si>
  <si>
    <t>HZS4212</t>
  </si>
  <si>
    <t>Oprava dokumentace dle skutečného provedení</t>
  </si>
  <si>
    <t>-1547685896</t>
  </si>
  <si>
    <t>Poznámka</t>
  </si>
  <si>
    <t>Cenové a technické podmínky ceníku URS jsou na adrese www.cs-urs.cz, cenová úroveň rozpočtu URS 2019</t>
  </si>
  <si>
    <t>64</t>
  </si>
  <si>
    <t>-327034961</t>
  </si>
  <si>
    <t>5</t>
  </si>
  <si>
    <t>V rozsahu montáže a materiálu položky zahrňte všechny pomocné práce a přidružené drobné materiály k dokončení položky včetně dopravy</t>
  </si>
  <si>
    <t>-1451713292</t>
  </si>
  <si>
    <t>HSV</t>
  </si>
  <si>
    <t>Práce a dodávky HSV</t>
  </si>
  <si>
    <t>9</t>
  </si>
  <si>
    <t>Ostatní konstrukce a práce-bourání</t>
  </si>
  <si>
    <t>6</t>
  </si>
  <si>
    <t>971033131</t>
  </si>
  <si>
    <t>Vybourání otvorů ve zdivu cihelném D do 60 mm na MVC nebo MV tl do 150 mm</t>
  </si>
  <si>
    <t>kus</t>
  </si>
  <si>
    <t>CS ÚRS 2015 01</t>
  </si>
  <si>
    <t>-1773585661</t>
  </si>
  <si>
    <t>7</t>
  </si>
  <si>
    <t>971033141</t>
  </si>
  <si>
    <t>Vybourání otvorů ve zdivu cihelném D do 60 mm na MVC nebo MV tl do 300 mm</t>
  </si>
  <si>
    <t>2090657525</t>
  </si>
  <si>
    <t>8</t>
  </si>
  <si>
    <t>971033151</t>
  </si>
  <si>
    <t>Vybourání otvorů ve zdivu cihelném D do 60 mm na MVC nebo MV tl do 450 mm</t>
  </si>
  <si>
    <t>CS ÚRS 2018 01</t>
  </si>
  <si>
    <t>-115489318</t>
  </si>
  <si>
    <t>971033161</t>
  </si>
  <si>
    <t>Vybourání otvorů ve zdivu cihelném D do 60 mm na MVC nebo MV tl do 600 mm</t>
  </si>
  <si>
    <t>CS ÚRS 2019 01</t>
  </si>
  <si>
    <t>-1663644835</t>
  </si>
  <si>
    <t>10</t>
  </si>
  <si>
    <t>973031616</t>
  </si>
  <si>
    <t>Vysekání kapes ve zdivu cihelném na MV nebo MVC pro špalíky do 100x100x50 mm</t>
  </si>
  <si>
    <t>-367902920</t>
  </si>
  <si>
    <t>11</t>
  </si>
  <si>
    <t>974031121</t>
  </si>
  <si>
    <t>Vysekání rýh ve zdivu cihelném hl do 30 mm š do 30 mm</t>
  </si>
  <si>
    <t>m</t>
  </si>
  <si>
    <t>1138910601</t>
  </si>
  <si>
    <t>12</t>
  </si>
  <si>
    <t>974031122</t>
  </si>
  <si>
    <t>Vysekání rýh ve zdivu cihelném hl do 30 mm š do 70 mm</t>
  </si>
  <si>
    <t>-1843756969</t>
  </si>
  <si>
    <t>13</t>
  </si>
  <si>
    <t>974082821</t>
  </si>
  <si>
    <t>Vysekání rýh pro vodiče v podhledu kamenných kleneb nebo betonových stropů hl do 30 mm š do 30 mm</t>
  </si>
  <si>
    <t>CS ÚRS 2013 01</t>
  </si>
  <si>
    <t>-421839470</t>
  </si>
  <si>
    <t>997</t>
  </si>
  <si>
    <t>Přesun sutě</t>
  </si>
  <si>
    <t>14</t>
  </si>
  <si>
    <t>997013215</t>
  </si>
  <si>
    <t>Vnitrostaveništní doprava suti a vybouraných hmot pro budovy v do 18 m ručně</t>
  </si>
  <si>
    <t>t</t>
  </si>
  <si>
    <t>-169801976</t>
  </si>
  <si>
    <t>997013219</t>
  </si>
  <si>
    <t>Příplatek k vnitrostaveništní dopravě suti a vybouraných hmot za zvětšenou dopravu suti ZKD 10 m</t>
  </si>
  <si>
    <t>-922314515</t>
  </si>
  <si>
    <t>16</t>
  </si>
  <si>
    <t>997013501</t>
  </si>
  <si>
    <t>Odvoz suti na skládku a vybouraných hmot nebo meziskládku do 1 km se složením</t>
  </si>
  <si>
    <t>189942112</t>
  </si>
  <si>
    <t>17</t>
  </si>
  <si>
    <t>997013509</t>
  </si>
  <si>
    <t>Příplatek k odvozu suti a vybouraných hmot na skládku ZKD 1 km přes 1 km</t>
  </si>
  <si>
    <t>-955606454</t>
  </si>
  <si>
    <t>18</t>
  </si>
  <si>
    <t>997013831</t>
  </si>
  <si>
    <t>Poplatek za uložení stavebního směsného odpadu na skládce (skládkovné)</t>
  </si>
  <si>
    <t>824553332</t>
  </si>
  <si>
    <t>PSV</t>
  </si>
  <si>
    <t>Práce a dodávky PSV</t>
  </si>
  <si>
    <t>741</t>
  </si>
  <si>
    <t>Elektroinstalace - silnoproud</t>
  </si>
  <si>
    <t>19</t>
  </si>
  <si>
    <t>741112001</t>
  </si>
  <si>
    <t>Montáž krabice zapuštěná plastová kruhová</t>
  </si>
  <si>
    <t>-1981008906</t>
  </si>
  <si>
    <t>20</t>
  </si>
  <si>
    <t>345715210</t>
  </si>
  <si>
    <t>krabice univerzální odbočná, včetně svorkovnice, zapuštěná do omítky</t>
  </si>
  <si>
    <t>32</t>
  </si>
  <si>
    <t>549904188</t>
  </si>
  <si>
    <t>741112061</t>
  </si>
  <si>
    <t>Montáž krabice přístrojová zapuštěná plastová kruhová</t>
  </si>
  <si>
    <t>-680501834</t>
  </si>
  <si>
    <t>22</t>
  </si>
  <si>
    <t>345715120</t>
  </si>
  <si>
    <t>krabice přístrojová zapuštěná s možností spojování</t>
  </si>
  <si>
    <t>-2131969114</t>
  </si>
  <si>
    <t>23</t>
  </si>
  <si>
    <t>741120501</t>
  </si>
  <si>
    <t>Montáž šňůra Cu lehká a střední do 7 žil uložená volně (CGSG)</t>
  </si>
  <si>
    <t>624063736</t>
  </si>
  <si>
    <t>24</t>
  </si>
  <si>
    <t>34143276</t>
  </si>
  <si>
    <t>šňůra s Cu jádrem H05RR-F 3-Gx2,5 mm2</t>
  </si>
  <si>
    <t>-869301050</t>
  </si>
  <si>
    <t>25</t>
  </si>
  <si>
    <t>741122611</t>
  </si>
  <si>
    <t>Montáž kabel Cu plný kulatý žíla 3x1,5 až 6 mm2 uložený pevně (CYKY)</t>
  </si>
  <si>
    <t>600075729</t>
  </si>
  <si>
    <t>26</t>
  </si>
  <si>
    <t>341110300</t>
  </si>
  <si>
    <t>kabel silový s Cu jádrem CYKY-J 3x1,5 mm2</t>
  </si>
  <si>
    <t>405414724</t>
  </si>
  <si>
    <t>27</t>
  </si>
  <si>
    <t>341110310</t>
  </si>
  <si>
    <t xml:space="preserve">kabel silový s Cu jádrem CYKY-O 3x1,5 mm2 </t>
  </si>
  <si>
    <t>1141610045</t>
  </si>
  <si>
    <t>28</t>
  </si>
  <si>
    <t>341110360</t>
  </si>
  <si>
    <t>kabel silový s Cu jádrem CYKY-J 3x2,5 mm2</t>
  </si>
  <si>
    <t>2051825062</t>
  </si>
  <si>
    <t>29</t>
  </si>
  <si>
    <t>741122641</t>
  </si>
  <si>
    <t>Montáž kabel Cu plný kulatý žíla 5x1,5 až 2,5 mm2 uložený pevně (CYKY)</t>
  </si>
  <si>
    <t>-2050481856</t>
  </si>
  <si>
    <t>30</t>
  </si>
  <si>
    <t>34111090</t>
  </si>
  <si>
    <t>kabel silový s Cu jádrem CYKY-J 5x1,5 mm2</t>
  </si>
  <si>
    <t>329689238</t>
  </si>
  <si>
    <t>31</t>
  </si>
  <si>
    <t>741130001</t>
  </si>
  <si>
    <t>Ukončení vodič izolovaný do 2,5mm2 v rozváděči nebo na přístroji</t>
  </si>
  <si>
    <t>412912019</t>
  </si>
  <si>
    <t>741132103</t>
  </si>
  <si>
    <t>Ukončení kabelů 3x1,5 až 4 mm2 smršťovací záklopkou nebo páskem bez letování</t>
  </si>
  <si>
    <t>-1705522594</t>
  </si>
  <si>
    <t>33</t>
  </si>
  <si>
    <t>741132145</t>
  </si>
  <si>
    <t>Ukončení kabelů 5x1,5 až 4 mm2 smršťovací záklopkou nebo páskem bez letování</t>
  </si>
  <si>
    <t>1965734124</t>
  </si>
  <si>
    <t>34</t>
  </si>
  <si>
    <t>741210002</t>
  </si>
  <si>
    <t>Montáž elektrického konvektoru</t>
  </si>
  <si>
    <t>-1867158855</t>
  </si>
  <si>
    <t>35</t>
  </si>
  <si>
    <t>35713117</t>
  </si>
  <si>
    <t xml:space="preserve">přímotopný elektrický konvektor s elektronickým termostatem, 3,0kW </t>
  </si>
  <si>
    <t>444452894</t>
  </si>
  <si>
    <t>36</t>
  </si>
  <si>
    <t>35713118</t>
  </si>
  <si>
    <t xml:space="preserve">přímotopný elektrický konvektor s elektronickým termostatem, 1,5kW </t>
  </si>
  <si>
    <t>-995838075</t>
  </si>
  <si>
    <t>37</t>
  </si>
  <si>
    <t>35713155</t>
  </si>
  <si>
    <t xml:space="preserve">přímotopný elektrický konvektor s elektronickým termostatem, 0,75kW </t>
  </si>
  <si>
    <t>-288640592</t>
  </si>
  <si>
    <t>38</t>
  </si>
  <si>
    <t>741310101</t>
  </si>
  <si>
    <t>Montáž vypínač (polo)zapuštěný bezšroubové připojení 1-jednopólový</t>
  </si>
  <si>
    <t>-1281676237</t>
  </si>
  <si>
    <t>39</t>
  </si>
  <si>
    <t>345354020</t>
  </si>
  <si>
    <t xml:space="preserve">jednopólový vypínač 1, zapuštěný pod omítku + kryt, bílý, 10A, 230V, IP20 </t>
  </si>
  <si>
    <t>-1445758400</t>
  </si>
  <si>
    <t>40</t>
  </si>
  <si>
    <t>741310121</t>
  </si>
  <si>
    <t>Montáž přepínač (polo)zapuštěný bezšroubové připojení 5-seriový</t>
  </si>
  <si>
    <t>140099581</t>
  </si>
  <si>
    <t>41</t>
  </si>
  <si>
    <t>345354040</t>
  </si>
  <si>
    <t>sériový přepínač 5, zapuštěný pod omítku + kryt, bílý, 10A, 230V, IP20</t>
  </si>
  <si>
    <t>1899264461</t>
  </si>
  <si>
    <t>42</t>
  </si>
  <si>
    <t>741310122</t>
  </si>
  <si>
    <t>Montáž přepínač (polo)zapuštěný bezšroubové připojení 6-střídavý</t>
  </si>
  <si>
    <t>812539492</t>
  </si>
  <si>
    <t>43</t>
  </si>
  <si>
    <t>345355550</t>
  </si>
  <si>
    <t>střídavý přepínač 6, zapuštěný pod omítku + kryt, bílý, 10A, 230V, IP20</t>
  </si>
  <si>
    <t>-1761279517</t>
  </si>
  <si>
    <t>44</t>
  </si>
  <si>
    <t>741310125</t>
  </si>
  <si>
    <t>Montáž přepínač (polo)zapuštěný bezšroubové připojení 6+6-dvojitý střídavý</t>
  </si>
  <si>
    <t>-1032654167</t>
  </si>
  <si>
    <t>45</t>
  </si>
  <si>
    <t>34535425</t>
  </si>
  <si>
    <t>dvojtý srřídavý přepínač 6+6, zapuštěný pod omítku + kryt, bílý, 10A, 230V, IP20</t>
  </si>
  <si>
    <t>1276041976</t>
  </si>
  <si>
    <t>46</t>
  </si>
  <si>
    <t>741311004</t>
  </si>
  <si>
    <t>Montáž čidlo pohybu se zapojením vodičů</t>
  </si>
  <si>
    <t>-1843423648</t>
  </si>
  <si>
    <t>47</t>
  </si>
  <si>
    <t>35889831</t>
  </si>
  <si>
    <t>senzor pohybu stropní, poloměr 3m, montážní výška 2,65m, bílý, IP20</t>
  </si>
  <si>
    <t>-977995890</t>
  </si>
  <si>
    <t>48</t>
  </si>
  <si>
    <t>741311013-S</t>
  </si>
  <si>
    <t>Montáž termostatu se zapojením vodičů</t>
  </si>
  <si>
    <t>-1383746609</t>
  </si>
  <si>
    <t>49</t>
  </si>
  <si>
    <t>28616337</t>
  </si>
  <si>
    <t>digitální programovatelný termostat týdenní, 16A</t>
  </si>
  <si>
    <t>20051260</t>
  </si>
  <si>
    <t>50</t>
  </si>
  <si>
    <t>741311021</t>
  </si>
  <si>
    <t>Montáž přípojka sporáková s doutnavkou se zapojením vodičů</t>
  </si>
  <si>
    <t>-129270472</t>
  </si>
  <si>
    <t>51</t>
  </si>
  <si>
    <t>345363920</t>
  </si>
  <si>
    <t>trojpólový vypínač se signalizační doutnavkou 3S, zapuštěný pod omítku + kryt, bílý, 16A, 400V, IP20</t>
  </si>
  <si>
    <t>-1392709271</t>
  </si>
  <si>
    <t>52</t>
  </si>
  <si>
    <t>741313002</t>
  </si>
  <si>
    <t>Montáž zásuvka (polo)zapuštěná bezšroubové připojení 2P+PE dvojí zapojení - průběžná</t>
  </si>
  <si>
    <t>-102033976</t>
  </si>
  <si>
    <t>53</t>
  </si>
  <si>
    <t>345551030</t>
  </si>
  <si>
    <t xml:space="preserve">zásuvka domovní jednonásobná, 16A, 250V, bílá, zapuštěná pod omítku, IP40, s clonkami </t>
  </si>
  <si>
    <t>1588686408</t>
  </si>
  <si>
    <t>54</t>
  </si>
  <si>
    <t>345551360</t>
  </si>
  <si>
    <t>zásuvka domovní jednonásobná, 16A, 250V, bílá, zapuštěná pod omítku, s ochranou proti přepětí, IP40, pro PC, s clonkami</t>
  </si>
  <si>
    <t>1957625085</t>
  </si>
  <si>
    <t>55</t>
  </si>
  <si>
    <t>345367000</t>
  </si>
  <si>
    <t>rámeček jednonásobný, bílý</t>
  </si>
  <si>
    <t>363604302</t>
  </si>
  <si>
    <t>56</t>
  </si>
  <si>
    <t>345367050</t>
  </si>
  <si>
    <t>rámeček dvojnásobný, bílý</t>
  </si>
  <si>
    <t>598666794</t>
  </si>
  <si>
    <t>57</t>
  </si>
  <si>
    <t>345367055</t>
  </si>
  <si>
    <t>rámeček trojnásobný, bílý</t>
  </si>
  <si>
    <t>-2117160458</t>
  </si>
  <si>
    <t>58</t>
  </si>
  <si>
    <t>345367120</t>
  </si>
  <si>
    <t>rámeček čtyřnásobný, bílý</t>
  </si>
  <si>
    <t>324558411</t>
  </si>
  <si>
    <t>59</t>
  </si>
  <si>
    <t>741372061</t>
  </si>
  <si>
    <t>Montáž svítidlo LED do 0,09 m2</t>
  </si>
  <si>
    <t>-1495283717</t>
  </si>
  <si>
    <t>60</t>
  </si>
  <si>
    <t>34823741</t>
  </si>
  <si>
    <t>C - - LED svítidlo 14W, přisazené, kruhové se skleněným krytem, 1250lm, 3000K, IP20 (např. BRO3KO300V1/ND) včetně ekologického poplatku</t>
  </si>
  <si>
    <t>1059392337</t>
  </si>
  <si>
    <t>61</t>
  </si>
  <si>
    <t>741372062</t>
  </si>
  <si>
    <t>Montáž svítidlo LED do 0,36 m2</t>
  </si>
  <si>
    <t>1340868420</t>
  </si>
  <si>
    <t>62</t>
  </si>
  <si>
    <t>34821288</t>
  </si>
  <si>
    <t>A - LED svítidlo 26W, 3200lm, 4000K, leštěná AL mřížka, IP20, průběžná montáž (např. MODUS LLL3000RM2KV)  včetně ekologického poplatku</t>
  </si>
  <si>
    <t>-1302413608</t>
  </si>
  <si>
    <t>63</t>
  </si>
  <si>
    <t>34821289</t>
  </si>
  <si>
    <t>B - LED svítidlo 37W, 4300lm, 4000K, leštěná AL mřížka, IP20, průběžná montáž (např. MODUS LLL4000RM2KV) včetně ekologického poplatku</t>
  </si>
  <si>
    <t>1343205640</t>
  </si>
  <si>
    <t>3414215-R</t>
  </si>
  <si>
    <t>drobný upevňovací materiál, vruty, hmoždinky, sádra apod.</t>
  </si>
  <si>
    <t>1700706374</t>
  </si>
  <si>
    <t>741-a</t>
  </si>
  <si>
    <t>Úprava rozvaděče R21</t>
  </si>
  <si>
    <t>65</t>
  </si>
  <si>
    <t>358892155</t>
  </si>
  <si>
    <t>chránič proudový 25/4/003, 25A, 400V</t>
  </si>
  <si>
    <t>2058219590</t>
  </si>
  <si>
    <t>66</t>
  </si>
  <si>
    <t>358221588</t>
  </si>
  <si>
    <t>jistič B16/1, 16A, 230V</t>
  </si>
  <si>
    <t>130833280</t>
  </si>
  <si>
    <t>67</t>
  </si>
  <si>
    <t>357001R5</t>
  </si>
  <si>
    <t>vnitřní spojovací materiál, din lišta, drátování apod</t>
  </si>
  <si>
    <t>-1273843294</t>
  </si>
  <si>
    <t>68</t>
  </si>
  <si>
    <t>PC1</t>
  </si>
  <si>
    <t>Vnitřní zapojení rozvaděče</t>
  </si>
  <si>
    <t>nh</t>
  </si>
  <si>
    <t>-1091915125</t>
  </si>
  <si>
    <t>69</t>
  </si>
  <si>
    <t>PC2</t>
  </si>
  <si>
    <t>Montáž jednoho modulu</t>
  </si>
  <si>
    <t>1717568544</t>
  </si>
  <si>
    <t>70</t>
  </si>
  <si>
    <t>PC3</t>
  </si>
  <si>
    <t>Úprava plastového krytu a přístrojového roštu včetně materiálu, demontáž a montáž plastového krytu apod.</t>
  </si>
  <si>
    <t>1130636933</t>
  </si>
  <si>
    <t>741-b</t>
  </si>
  <si>
    <t>Stávající rozvaděč RP</t>
  </si>
  <si>
    <t>71</t>
  </si>
  <si>
    <t>358895430</t>
  </si>
  <si>
    <t>svodič přepětí typ 1+2, TN-S, dvoupólový, na DIN lištu</t>
  </si>
  <si>
    <t>1907612736</t>
  </si>
  <si>
    <t>72</t>
  </si>
  <si>
    <t>358254697</t>
  </si>
  <si>
    <t>vypínač 32/3, 32A, 400V</t>
  </si>
  <si>
    <t>137347899</t>
  </si>
  <si>
    <t>73</t>
  </si>
  <si>
    <t>1095228506</t>
  </si>
  <si>
    <t>74</t>
  </si>
  <si>
    <t>358221575</t>
  </si>
  <si>
    <t>jistič B10/1, 10A, 230V</t>
  </si>
  <si>
    <t>-177250719</t>
  </si>
  <si>
    <t>75</t>
  </si>
  <si>
    <t>358892380</t>
  </si>
  <si>
    <t>chránič proudový 16/1N/B/003, 16A, 230V</t>
  </si>
  <si>
    <t>1614889018</t>
  </si>
  <si>
    <t>76</t>
  </si>
  <si>
    <t>358892382</t>
  </si>
  <si>
    <t>chránič proudový 16/1N/C/003, 16A, 230V</t>
  </si>
  <si>
    <t>-811779855</t>
  </si>
  <si>
    <t>77</t>
  </si>
  <si>
    <t>130194760</t>
  </si>
  <si>
    <t>78</t>
  </si>
  <si>
    <t>345629010</t>
  </si>
  <si>
    <t>svorkovnice PE</t>
  </si>
  <si>
    <t>-497003313</t>
  </si>
  <si>
    <t>79</t>
  </si>
  <si>
    <t>345629020</t>
  </si>
  <si>
    <t>svorkovnice N</t>
  </si>
  <si>
    <t>-164754706</t>
  </si>
  <si>
    <t>80</t>
  </si>
  <si>
    <t>345621480</t>
  </si>
  <si>
    <t>svorkovnice řadová 2,5mm</t>
  </si>
  <si>
    <t>-222118669</t>
  </si>
  <si>
    <t>81</t>
  </si>
  <si>
    <t>345621488</t>
  </si>
  <si>
    <t>svorkovnice řadová 6mm</t>
  </si>
  <si>
    <t>-978140771</t>
  </si>
  <si>
    <t>82</t>
  </si>
  <si>
    <t>357002R1</t>
  </si>
  <si>
    <t>vnitřní spojovací materiál, dráty, hřebeny, apod.</t>
  </si>
  <si>
    <t>-734212520</t>
  </si>
  <si>
    <t>83</t>
  </si>
  <si>
    <t>1875147712</t>
  </si>
  <si>
    <t>84</t>
  </si>
  <si>
    <t>2048255272</t>
  </si>
  <si>
    <t>85</t>
  </si>
  <si>
    <t>-1874305091</t>
  </si>
  <si>
    <t>741-c</t>
  </si>
  <si>
    <t>Stávající rozvaděč RT</t>
  </si>
  <si>
    <t>86</t>
  </si>
  <si>
    <t>966425264</t>
  </si>
  <si>
    <t>87</t>
  </si>
  <si>
    <t>-603644351</t>
  </si>
  <si>
    <t>88</t>
  </si>
  <si>
    <t>-1116827876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</si>
</sst>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1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02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6"/>
      <c r="BE5" s="17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0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6"/>
      <c r="BE6" s="17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3"/>
      <c r="BS8" s="13" t="s">
        <v>6</v>
      </c>
    </row>
    <row r="9" spans="1:74" ht="14.45" customHeight="1">
      <c r="B9" s="16"/>
      <c r="AR9" s="16"/>
      <c r="BE9" s="17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3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73"/>
      <c r="BS11" s="13" t="s">
        <v>6</v>
      </c>
    </row>
    <row r="12" spans="1:74" ht="6.95" customHeight="1">
      <c r="B12" s="16"/>
      <c r="AR12" s="16"/>
      <c r="BE12" s="173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3"/>
      <c r="BS13" s="13" t="s">
        <v>6</v>
      </c>
    </row>
    <row r="14" spans="1:74" ht="12.75">
      <c r="B14" s="16"/>
      <c r="E14" s="204" t="s">
        <v>29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3" t="s">
        <v>27</v>
      </c>
      <c r="AN14" s="25" t="s">
        <v>29</v>
      </c>
      <c r="AR14" s="16"/>
      <c r="BE14" s="173"/>
      <c r="BS14" s="13" t="s">
        <v>6</v>
      </c>
    </row>
    <row r="15" spans="1:74" ht="6.95" customHeight="1">
      <c r="B15" s="16"/>
      <c r="AR15" s="16"/>
      <c r="BE15" s="173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3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73"/>
      <c r="BS17" s="13" t="s">
        <v>32</v>
      </c>
    </row>
    <row r="18" spans="2:71" ht="6.95" customHeight="1">
      <c r="B18" s="16"/>
      <c r="AR18" s="16"/>
      <c r="BE18" s="173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73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73"/>
      <c r="BS20" s="13" t="s">
        <v>32</v>
      </c>
    </row>
    <row r="21" spans="2:71" ht="6.95" customHeight="1">
      <c r="B21" s="16"/>
      <c r="AR21" s="16"/>
      <c r="BE21" s="173"/>
    </row>
    <row r="22" spans="2:71" ht="12" customHeight="1">
      <c r="B22" s="16"/>
      <c r="D22" s="23" t="s">
        <v>34</v>
      </c>
      <c r="AR22" s="16"/>
      <c r="BE22" s="173"/>
    </row>
    <row r="23" spans="2:71" ht="16.5" customHeight="1">
      <c r="B23" s="16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6"/>
      <c r="BE23" s="173"/>
    </row>
    <row r="24" spans="2:71" ht="6.95" customHeight="1">
      <c r="B24" s="16"/>
      <c r="AR24" s="16"/>
      <c r="BE24" s="17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3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  <c r="BE26" s="173"/>
    </row>
    <row r="27" spans="2:71" s="1" customFormat="1" ht="6.95" customHeight="1">
      <c r="B27" s="28"/>
      <c r="AR27" s="28"/>
      <c r="BE27" s="173"/>
    </row>
    <row r="28" spans="2:71" s="1" customFormat="1" ht="12.75">
      <c r="B28" s="28"/>
      <c r="L28" s="207" t="s">
        <v>36</v>
      </c>
      <c r="M28" s="207"/>
      <c r="N28" s="207"/>
      <c r="O28" s="207"/>
      <c r="P28" s="207"/>
      <c r="W28" s="207" t="s">
        <v>37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38</v>
      </c>
      <c r="AL28" s="207"/>
      <c r="AM28" s="207"/>
      <c r="AN28" s="207"/>
      <c r="AO28" s="207"/>
      <c r="AR28" s="28"/>
      <c r="BE28" s="173"/>
    </row>
    <row r="29" spans="2:71" s="2" customFormat="1" ht="14.45" customHeight="1">
      <c r="B29" s="32"/>
      <c r="D29" s="23" t="s">
        <v>39</v>
      </c>
      <c r="F29" s="23" t="s">
        <v>40</v>
      </c>
      <c r="L29" s="208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2"/>
      <c r="BE29" s="174"/>
    </row>
    <row r="30" spans="2:71" s="2" customFormat="1" ht="14.45" customHeight="1">
      <c r="B30" s="32"/>
      <c r="F30" s="23" t="s">
        <v>41</v>
      </c>
      <c r="L30" s="208">
        <v>0.15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2"/>
      <c r="BE30" s="174"/>
    </row>
    <row r="31" spans="2:71" s="2" customFormat="1" ht="14.45" hidden="1" customHeight="1">
      <c r="B31" s="32"/>
      <c r="F31" s="23" t="s">
        <v>42</v>
      </c>
      <c r="L31" s="208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2"/>
      <c r="BE31" s="174"/>
    </row>
    <row r="32" spans="2:71" s="2" customFormat="1" ht="14.45" hidden="1" customHeight="1">
      <c r="B32" s="32"/>
      <c r="F32" s="23" t="s">
        <v>43</v>
      </c>
      <c r="L32" s="208">
        <v>0.15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2"/>
      <c r="BE32" s="174"/>
    </row>
    <row r="33" spans="2:57" s="2" customFormat="1" ht="14.45" hidden="1" customHeight="1">
      <c r="B33" s="32"/>
      <c r="F33" s="23" t="s">
        <v>44</v>
      </c>
      <c r="L33" s="208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2"/>
      <c r="BE33" s="174"/>
    </row>
    <row r="34" spans="2:57" s="1" customFormat="1" ht="6.95" customHeight="1">
      <c r="B34" s="28"/>
      <c r="AR34" s="28"/>
      <c r="BE34" s="173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77" t="s">
        <v>47</v>
      </c>
      <c r="Y35" s="178"/>
      <c r="Z35" s="178"/>
      <c r="AA35" s="178"/>
      <c r="AB35" s="178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0</v>
      </c>
      <c r="AL35" s="178"/>
      <c r="AM35" s="178"/>
      <c r="AN35" s="178"/>
      <c r="AO35" s="180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19-04</v>
      </c>
      <c r="AR84" s="44"/>
    </row>
    <row r="85" spans="1:91" s="4" customFormat="1" ht="36.950000000000003" customHeight="1">
      <c r="B85" s="45"/>
      <c r="C85" s="46" t="s">
        <v>16</v>
      </c>
      <c r="L85" s="185" t="str">
        <f>K6</f>
        <v>OBNOVA KD PO POŽÁRU SKALICE U FRÝDKU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k.ú. Skalice u Frýdku</v>
      </c>
      <c r="AI87" s="23" t="s">
        <v>22</v>
      </c>
      <c r="AM87" s="187" t="str">
        <f>IF(AN8= "","",AN8)</f>
        <v>8. 4. 2019</v>
      </c>
      <c r="AN87" s="187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STATUTÁRNÍ MĚSTO FRÝDEK-MÍSTEK, RADNIČNÍ 1148, F-M</v>
      </c>
      <c r="AI89" s="23" t="s">
        <v>30</v>
      </c>
      <c r="AM89" s="183" t="str">
        <f>IF(E17="","",E17)</f>
        <v>Zdeněk HLOŽANKA</v>
      </c>
      <c r="AN89" s="184"/>
      <c r="AO89" s="184"/>
      <c r="AP89" s="184"/>
      <c r="AR89" s="28"/>
      <c r="AS89" s="188" t="s">
        <v>55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83" t="str">
        <f>IF(E20="","",E20)</f>
        <v>Zdeněk HLOŽANKA</v>
      </c>
      <c r="AN90" s="184"/>
      <c r="AO90" s="184"/>
      <c r="AP90" s="184"/>
      <c r="AR90" s="28"/>
      <c r="AS90" s="190"/>
      <c r="AT90" s="191"/>
      <c r="BD90" s="52"/>
    </row>
    <row r="91" spans="1:91" s="1" customFormat="1" ht="10.9" customHeight="1">
      <c r="B91" s="28"/>
      <c r="AR91" s="28"/>
      <c r="AS91" s="190"/>
      <c r="AT91" s="191"/>
      <c r="BD91" s="52"/>
    </row>
    <row r="92" spans="1:91" s="1" customFormat="1" ht="29.25" customHeight="1">
      <c r="B92" s="28"/>
      <c r="C92" s="192" t="s">
        <v>56</v>
      </c>
      <c r="D92" s="193"/>
      <c r="E92" s="193"/>
      <c r="F92" s="193"/>
      <c r="G92" s="193"/>
      <c r="H92" s="53"/>
      <c r="I92" s="194" t="s">
        <v>57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58</v>
      </c>
      <c r="AH92" s="193"/>
      <c r="AI92" s="193"/>
      <c r="AJ92" s="193"/>
      <c r="AK92" s="193"/>
      <c r="AL92" s="193"/>
      <c r="AM92" s="193"/>
      <c r="AN92" s="194" t="s">
        <v>59</v>
      </c>
      <c r="AO92" s="193"/>
      <c r="AP92" s="196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0">
        <f>ROUND(AG95,2)</f>
        <v>0</v>
      </c>
      <c r="AH94" s="200"/>
      <c r="AI94" s="200"/>
      <c r="AJ94" s="200"/>
      <c r="AK94" s="200"/>
      <c r="AL94" s="200"/>
      <c r="AM94" s="200"/>
      <c r="AN94" s="201">
        <f>SUM(AG94,AT94)</f>
        <v>0</v>
      </c>
      <c r="AO94" s="201"/>
      <c r="AP94" s="201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1" s="6" customFormat="1" ht="16.5" customHeight="1">
      <c r="A95" s="70" t="s">
        <v>79</v>
      </c>
      <c r="B95" s="71"/>
      <c r="C95" s="72"/>
      <c r="D95" s="199" t="s">
        <v>80</v>
      </c>
      <c r="E95" s="199"/>
      <c r="F95" s="199"/>
      <c r="G95" s="199"/>
      <c r="H95" s="199"/>
      <c r="I95" s="73"/>
      <c r="J95" s="199" t="s">
        <v>81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'2 - SILNOPROUDÁ ELEKTROTE...'!J30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4" t="s">
        <v>82</v>
      </c>
      <c r="AR95" s="71"/>
      <c r="AS95" s="75">
        <v>0</v>
      </c>
      <c r="AT95" s="76">
        <f>ROUND(SUM(AV95:AW95),2)</f>
        <v>0</v>
      </c>
      <c r="AU95" s="77">
        <f>'2 - SILNOPROUDÁ ELEKTROTE...'!P127</f>
        <v>0</v>
      </c>
      <c r="AV95" s="76">
        <f>'2 - SILNOPROUDÁ ELEKTROTE...'!J33</f>
        <v>0</v>
      </c>
      <c r="AW95" s="76">
        <f>'2 - SILNOPROUDÁ ELEKTROTE...'!J34</f>
        <v>0</v>
      </c>
      <c r="AX95" s="76">
        <f>'2 - SILNOPROUDÁ ELEKTROTE...'!J35</f>
        <v>0</v>
      </c>
      <c r="AY95" s="76">
        <f>'2 - SILNOPROUDÁ ELEKTROTE...'!J36</f>
        <v>0</v>
      </c>
      <c r="AZ95" s="76">
        <f>'2 - SILNOPROUDÁ ELEKTROTE...'!F33</f>
        <v>0</v>
      </c>
      <c r="BA95" s="76">
        <f>'2 - SILNOPROUDÁ ELEKTROTE...'!F34</f>
        <v>0</v>
      </c>
      <c r="BB95" s="76">
        <f>'2 - SILNOPROUDÁ ELEKTROTE...'!F35</f>
        <v>0</v>
      </c>
      <c r="BC95" s="76">
        <f>'2 - SILNOPROUDÁ ELEKTROTE...'!F36</f>
        <v>0</v>
      </c>
      <c r="BD95" s="78">
        <f>'2 - SILNOPROUDÁ ELEKTROTE...'!F37</f>
        <v>0</v>
      </c>
      <c r="BT95" s="79" t="s">
        <v>83</v>
      </c>
      <c r="BV95" s="79" t="s">
        <v>77</v>
      </c>
      <c r="BW95" s="79" t="s">
        <v>84</v>
      </c>
      <c r="BX95" s="79" t="s">
        <v>4</v>
      </c>
      <c r="CL95" s="79" t="s">
        <v>1</v>
      </c>
      <c r="CM95" s="79" t="s">
        <v>80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2 - SILNOPROUDÁ ELEKTROT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7"/>
  <sheetViews>
    <sheetView showGridLines="0" tabSelected="1" workbookViewId="0">
      <selection activeCell="V9" sqref="V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81"/>
      <c r="J3" s="15"/>
      <c r="K3" s="15"/>
      <c r="L3" s="16"/>
      <c r="AT3" s="13" t="s">
        <v>80</v>
      </c>
    </row>
    <row r="4" spans="2:46" ht="24.95" customHeight="1">
      <c r="B4" s="16"/>
      <c r="D4" s="17" t="s">
        <v>85</v>
      </c>
      <c r="L4" s="16"/>
      <c r="M4" s="82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9" t="str">
        <f>'Rekapitulace stavby'!K6</f>
        <v>OBNOVA KD PO POŽÁRU SKALICE U FRÝDKU</v>
      </c>
      <c r="F7" s="210"/>
      <c r="G7" s="210"/>
      <c r="H7" s="210"/>
      <c r="L7" s="16"/>
    </row>
    <row r="8" spans="2:46" s="1" customFormat="1" ht="12" customHeight="1">
      <c r="B8" s="28"/>
      <c r="D8" s="23" t="s">
        <v>86</v>
      </c>
      <c r="I8" s="83"/>
      <c r="L8" s="28"/>
    </row>
    <row r="9" spans="2:46" s="1" customFormat="1" ht="36.950000000000003" customHeight="1">
      <c r="B9" s="28"/>
      <c r="E9" s="185" t="s">
        <v>87</v>
      </c>
      <c r="F9" s="211"/>
      <c r="G9" s="211"/>
      <c r="H9" s="211"/>
      <c r="I9" s="83"/>
      <c r="L9" s="28"/>
    </row>
    <row r="10" spans="2:46" s="1" customFormat="1" ht="11.25">
      <c r="B10" s="28"/>
      <c r="I10" s="83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84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88</v>
      </c>
      <c r="I12" s="84" t="s">
        <v>22</v>
      </c>
      <c r="J12" s="48" t="str">
        <f>'Rekapitulace stavby'!AN8</f>
        <v>8. 4. 2019</v>
      </c>
      <c r="L12" s="28"/>
    </row>
    <row r="13" spans="2:46" s="1" customFormat="1" ht="10.9" customHeight="1">
      <c r="B13" s="28"/>
      <c r="I13" s="83"/>
      <c r="L13" s="28"/>
    </row>
    <row r="14" spans="2:46" s="1" customFormat="1" ht="12" customHeight="1">
      <c r="B14" s="28"/>
      <c r="D14" s="23" t="s">
        <v>24</v>
      </c>
      <c r="I14" s="84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84" t="s">
        <v>27</v>
      </c>
      <c r="J15" s="21" t="s">
        <v>1</v>
      </c>
      <c r="L15" s="28"/>
    </row>
    <row r="16" spans="2:46" s="1" customFormat="1" ht="6.95" customHeight="1">
      <c r="B16" s="28"/>
      <c r="I16" s="83"/>
      <c r="L16" s="28"/>
    </row>
    <row r="17" spans="2:12" s="1" customFormat="1" ht="12" customHeight="1">
      <c r="B17" s="28"/>
      <c r="D17" s="23" t="s">
        <v>28</v>
      </c>
      <c r="I17" s="84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2" t="str">
        <f>'Rekapitulace stavby'!E14</f>
        <v>Vyplň údaj</v>
      </c>
      <c r="F18" s="202"/>
      <c r="G18" s="202"/>
      <c r="H18" s="202"/>
      <c r="I18" s="84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83"/>
      <c r="L19" s="28"/>
    </row>
    <row r="20" spans="2:12" s="1" customFormat="1" ht="12" customHeight="1">
      <c r="B20" s="28"/>
      <c r="D20" s="23" t="s">
        <v>30</v>
      </c>
      <c r="I20" s="84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84" t="s">
        <v>27</v>
      </c>
      <c r="J21" s="21" t="s">
        <v>1</v>
      </c>
      <c r="L21" s="28"/>
    </row>
    <row r="22" spans="2:12" s="1" customFormat="1" ht="6.95" customHeight="1">
      <c r="B22" s="28"/>
      <c r="I22" s="83"/>
      <c r="L22" s="28"/>
    </row>
    <row r="23" spans="2:12" s="1" customFormat="1" ht="12" customHeight="1">
      <c r="B23" s="28"/>
      <c r="D23" s="23" t="s">
        <v>33</v>
      </c>
      <c r="I23" s="84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31</v>
      </c>
      <c r="I24" s="84" t="s">
        <v>27</v>
      </c>
      <c r="J24" s="21" t="s">
        <v>1</v>
      </c>
      <c r="L24" s="28"/>
    </row>
    <row r="25" spans="2:12" s="1" customFormat="1" ht="6.95" customHeight="1">
      <c r="B25" s="28"/>
      <c r="I25" s="83"/>
      <c r="L25" s="28"/>
    </row>
    <row r="26" spans="2:12" s="1" customFormat="1" ht="12" customHeight="1">
      <c r="B26" s="28"/>
      <c r="D26" s="23" t="s">
        <v>34</v>
      </c>
      <c r="I26" s="83"/>
      <c r="L26" s="28"/>
    </row>
    <row r="27" spans="2:12" s="7" customFormat="1" ht="16.5" customHeight="1">
      <c r="B27" s="85"/>
      <c r="E27" s="206" t="s">
        <v>1</v>
      </c>
      <c r="F27" s="206"/>
      <c r="G27" s="206"/>
      <c r="H27" s="206"/>
      <c r="I27" s="86"/>
      <c r="L27" s="85"/>
    </row>
    <row r="28" spans="2:12" s="1" customFormat="1" ht="6.95" customHeight="1">
      <c r="B28" s="28"/>
      <c r="I28" s="83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7"/>
      <c r="J29" s="49"/>
      <c r="K29" s="49"/>
      <c r="L29" s="28"/>
    </row>
    <row r="30" spans="2:12" s="1" customFormat="1" ht="25.35" customHeight="1">
      <c r="B30" s="28"/>
      <c r="D30" s="88" t="s">
        <v>35</v>
      </c>
      <c r="I30" s="83"/>
      <c r="J30" s="62">
        <f>ROUND(J127,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7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89" t="s">
        <v>36</v>
      </c>
      <c r="J32" s="31" t="s">
        <v>38</v>
      </c>
      <c r="L32" s="28"/>
    </row>
    <row r="33" spans="2:12" s="1" customFormat="1" ht="14.45" customHeight="1">
      <c r="B33" s="28"/>
      <c r="D33" s="51" t="s">
        <v>39</v>
      </c>
      <c r="E33" s="23" t="s">
        <v>40</v>
      </c>
      <c r="F33" s="90">
        <f>ROUND((SUM(BE127:BE226)),  2)</f>
        <v>0</v>
      </c>
      <c r="I33" s="91">
        <v>0.21</v>
      </c>
      <c r="J33" s="90">
        <f>ROUND(((SUM(BE127:BE226))*I33),  2)</f>
        <v>0</v>
      </c>
      <c r="L33" s="28"/>
    </row>
    <row r="34" spans="2:12" s="1" customFormat="1" ht="14.45" customHeight="1">
      <c r="B34" s="28"/>
      <c r="E34" s="23" t="s">
        <v>41</v>
      </c>
      <c r="F34" s="90">
        <f>ROUND((SUM(BF127:BF226)),  2)</f>
        <v>0</v>
      </c>
      <c r="I34" s="91">
        <v>0.15</v>
      </c>
      <c r="J34" s="90">
        <f>ROUND(((SUM(BF127:BF226))*I34),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90">
        <f>ROUND((SUM(BG127:BG226)),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90">
        <f>ROUND((SUM(BH127:BH226)),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90">
        <f>ROUND((SUM(BI127:BI226)),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3"/>
      <c r="L38" s="28"/>
    </row>
    <row r="39" spans="2:12" s="1" customFormat="1" ht="25.35" customHeight="1">
      <c r="B39" s="28"/>
      <c r="C39" s="92"/>
      <c r="D39" s="93" t="s">
        <v>45</v>
      </c>
      <c r="E39" s="53"/>
      <c r="F39" s="53"/>
      <c r="G39" s="94" t="s">
        <v>46</v>
      </c>
      <c r="H39" s="95" t="s">
        <v>47</v>
      </c>
      <c r="I39" s="96"/>
      <c r="J39" s="97">
        <f>SUM(J30:J37)</f>
        <v>0</v>
      </c>
      <c r="K39" s="98"/>
      <c r="L39" s="28"/>
    </row>
    <row r="40" spans="2:12" s="1" customFormat="1" ht="14.45" customHeight="1">
      <c r="B40" s="28"/>
      <c r="I40" s="83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99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50</v>
      </c>
      <c r="E61" s="30"/>
      <c r="F61" s="100" t="s">
        <v>51</v>
      </c>
      <c r="G61" s="39" t="s">
        <v>50</v>
      </c>
      <c r="H61" s="30"/>
      <c r="I61" s="101"/>
      <c r="J61" s="102" t="s">
        <v>51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99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50</v>
      </c>
      <c r="E76" s="30"/>
      <c r="F76" s="100" t="s">
        <v>51</v>
      </c>
      <c r="G76" s="39" t="s">
        <v>50</v>
      </c>
      <c r="H76" s="30"/>
      <c r="I76" s="101"/>
      <c r="J76" s="10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89</v>
      </c>
      <c r="I82" s="83"/>
      <c r="L82" s="28"/>
    </row>
    <row r="83" spans="2:47" s="1" customFormat="1" ht="6.95" customHeight="1">
      <c r="B83" s="28"/>
      <c r="I83" s="83"/>
      <c r="L83" s="28"/>
    </row>
    <row r="84" spans="2:47" s="1" customFormat="1" ht="12" customHeight="1">
      <c r="B84" s="28"/>
      <c r="C84" s="23" t="s">
        <v>16</v>
      </c>
      <c r="I84" s="83"/>
      <c r="L84" s="28"/>
    </row>
    <row r="85" spans="2:47" s="1" customFormat="1" ht="16.5" customHeight="1">
      <c r="B85" s="28"/>
      <c r="E85" s="209" t="str">
        <f>E7</f>
        <v>OBNOVA KD PO POŽÁRU SKALICE U FRÝDKU</v>
      </c>
      <c r="F85" s="210"/>
      <c r="G85" s="210"/>
      <c r="H85" s="210"/>
      <c r="I85" s="83"/>
      <c r="L85" s="28"/>
    </row>
    <row r="86" spans="2:47" s="1" customFormat="1" ht="12" customHeight="1">
      <c r="B86" s="28"/>
      <c r="C86" s="23" t="s">
        <v>86</v>
      </c>
      <c r="I86" s="83"/>
      <c r="L86" s="28"/>
    </row>
    <row r="87" spans="2:47" s="1" customFormat="1" ht="16.5" customHeight="1">
      <c r="B87" s="28"/>
      <c r="E87" s="185" t="str">
        <f>E9</f>
        <v>2 - SILNOPROUDÁ ELEKTROTECHNIKA</v>
      </c>
      <c r="F87" s="211"/>
      <c r="G87" s="211"/>
      <c r="H87" s="211"/>
      <c r="I87" s="83"/>
      <c r="L87" s="28"/>
    </row>
    <row r="88" spans="2:47" s="1" customFormat="1" ht="6.95" customHeight="1">
      <c r="B88" s="28"/>
      <c r="I88" s="83"/>
      <c r="L88" s="28"/>
    </row>
    <row r="89" spans="2:47" s="1" customFormat="1" ht="12" customHeight="1">
      <c r="B89" s="28"/>
      <c r="C89" s="23" t="s">
        <v>20</v>
      </c>
      <c r="F89" s="21" t="str">
        <f>F12</f>
        <v>k.ú. Skalice</v>
      </c>
      <c r="I89" s="84" t="s">
        <v>22</v>
      </c>
      <c r="J89" s="48" t="str">
        <f>IF(J12="","",J12)</f>
        <v>8. 4. 2019</v>
      </c>
      <c r="L89" s="28"/>
    </row>
    <row r="90" spans="2:47" s="1" customFormat="1" ht="6.95" customHeight="1">
      <c r="B90" s="28"/>
      <c r="I90" s="83"/>
      <c r="L90" s="28"/>
    </row>
    <row r="91" spans="2:47" s="1" customFormat="1" ht="27.95" customHeight="1">
      <c r="B91" s="28"/>
      <c r="C91" s="23" t="s">
        <v>24</v>
      </c>
      <c r="F91" s="21" t="str">
        <f>E15</f>
        <v>STATUTÁRNÍ MĚSTO FRÝDEK-MÍSTEK, RADNIČNÍ 1148, F-M</v>
      </c>
      <c r="I91" s="84" t="s">
        <v>30</v>
      </c>
      <c r="J91" s="26" t="str">
        <f>E21</f>
        <v>Zdeněk HLOŽANKA</v>
      </c>
      <c r="L91" s="28"/>
    </row>
    <row r="92" spans="2:47" s="1" customFormat="1" ht="27.95" customHeight="1">
      <c r="B92" s="28"/>
      <c r="C92" s="23" t="s">
        <v>28</v>
      </c>
      <c r="F92" s="21" t="str">
        <f>IF(E18="","",E18)</f>
        <v>Vyplň údaj</v>
      </c>
      <c r="I92" s="84" t="s">
        <v>33</v>
      </c>
      <c r="J92" s="26" t="str">
        <f>E24</f>
        <v>Zdeněk HLOŽANKA</v>
      </c>
      <c r="L92" s="28"/>
    </row>
    <row r="93" spans="2:47" s="1" customFormat="1" ht="10.35" customHeight="1">
      <c r="B93" s="28"/>
      <c r="I93" s="83"/>
      <c r="L93" s="28"/>
    </row>
    <row r="94" spans="2:47" s="1" customFormat="1" ht="29.25" customHeight="1">
      <c r="B94" s="28"/>
      <c r="C94" s="105" t="s">
        <v>90</v>
      </c>
      <c r="D94" s="92"/>
      <c r="E94" s="92"/>
      <c r="F94" s="92"/>
      <c r="G94" s="92"/>
      <c r="H94" s="92"/>
      <c r="I94" s="106"/>
      <c r="J94" s="107" t="s">
        <v>91</v>
      </c>
      <c r="K94" s="92"/>
      <c r="L94" s="28"/>
    </row>
    <row r="95" spans="2:47" s="1" customFormat="1" ht="10.35" customHeight="1">
      <c r="B95" s="28"/>
      <c r="I95" s="83"/>
      <c r="L95" s="28"/>
    </row>
    <row r="96" spans="2:47" s="1" customFormat="1" ht="22.9" customHeight="1">
      <c r="B96" s="28"/>
      <c r="C96" s="108" t="s">
        <v>92</v>
      </c>
      <c r="I96" s="83"/>
      <c r="J96" s="62">
        <f>J127</f>
        <v>0</v>
      </c>
      <c r="L96" s="28"/>
      <c r="AU96" s="13" t="s">
        <v>93</v>
      </c>
    </row>
    <row r="97" spans="2:12" s="8" customFormat="1" ht="24.95" customHeight="1">
      <c r="B97" s="109"/>
      <c r="D97" s="110" t="s">
        <v>94</v>
      </c>
      <c r="E97" s="111"/>
      <c r="F97" s="111"/>
      <c r="G97" s="111"/>
      <c r="H97" s="111"/>
      <c r="I97" s="112"/>
      <c r="J97" s="113">
        <f>J128</f>
        <v>0</v>
      </c>
      <c r="L97" s="109"/>
    </row>
    <row r="98" spans="2:12" s="9" customFormat="1" ht="19.899999999999999" customHeight="1">
      <c r="B98" s="114"/>
      <c r="D98" s="115" t="s">
        <v>95</v>
      </c>
      <c r="E98" s="116"/>
      <c r="F98" s="116"/>
      <c r="G98" s="116"/>
      <c r="H98" s="116"/>
      <c r="I98" s="117"/>
      <c r="J98" s="118">
        <f>J129</f>
        <v>0</v>
      </c>
      <c r="L98" s="114"/>
    </row>
    <row r="99" spans="2:12" s="9" customFormat="1" ht="19.899999999999999" customHeight="1">
      <c r="B99" s="114"/>
      <c r="D99" s="115"/>
      <c r="E99" s="116"/>
      <c r="F99" s="116"/>
      <c r="G99" s="116"/>
      <c r="H99" s="116"/>
      <c r="I99" s="117"/>
      <c r="J99" s="118"/>
      <c r="L99" s="114"/>
    </row>
    <row r="100" spans="2:12" s="8" customFormat="1" ht="24.95" customHeight="1">
      <c r="B100" s="109"/>
      <c r="D100" s="110" t="s">
        <v>96</v>
      </c>
      <c r="E100" s="111"/>
      <c r="F100" s="111"/>
      <c r="G100" s="111"/>
      <c r="H100" s="111"/>
      <c r="I100" s="112"/>
      <c r="J100" s="113">
        <f>J136</f>
        <v>0</v>
      </c>
      <c r="L100" s="109"/>
    </row>
    <row r="101" spans="2:12" s="9" customFormat="1" ht="19.899999999999999" customHeight="1">
      <c r="B101" s="114"/>
      <c r="D101" s="115" t="s">
        <v>97</v>
      </c>
      <c r="E101" s="116"/>
      <c r="F101" s="116"/>
      <c r="G101" s="116"/>
      <c r="H101" s="116"/>
      <c r="I101" s="117"/>
      <c r="J101" s="118">
        <f>J137</f>
        <v>0</v>
      </c>
      <c r="L101" s="114"/>
    </row>
    <row r="102" spans="2:12" s="9" customFormat="1" ht="19.899999999999999" customHeight="1">
      <c r="B102" s="114"/>
      <c r="D102" s="115" t="s">
        <v>98</v>
      </c>
      <c r="E102" s="116"/>
      <c r="F102" s="116"/>
      <c r="G102" s="116"/>
      <c r="H102" s="116"/>
      <c r="I102" s="117"/>
      <c r="J102" s="118">
        <f>J146</f>
        <v>0</v>
      </c>
      <c r="L102" s="114"/>
    </row>
    <row r="103" spans="2:12" s="8" customFormat="1" ht="24.95" customHeight="1">
      <c r="B103" s="109"/>
      <c r="D103" s="110" t="s">
        <v>99</v>
      </c>
      <c r="E103" s="111"/>
      <c r="F103" s="111"/>
      <c r="G103" s="111"/>
      <c r="H103" s="111"/>
      <c r="I103" s="112"/>
      <c r="J103" s="113">
        <f>J152</f>
        <v>0</v>
      </c>
      <c r="L103" s="109"/>
    </row>
    <row r="104" spans="2:12" s="9" customFormat="1" ht="19.899999999999999" customHeight="1">
      <c r="B104" s="114"/>
      <c r="D104" s="115" t="s">
        <v>100</v>
      </c>
      <c r="E104" s="116"/>
      <c r="F104" s="116"/>
      <c r="G104" s="116"/>
      <c r="H104" s="116"/>
      <c r="I104" s="117"/>
      <c r="J104" s="118">
        <f>J153</f>
        <v>0</v>
      </c>
      <c r="L104" s="114"/>
    </row>
    <row r="105" spans="2:12" s="9" customFormat="1" ht="19.899999999999999" customHeight="1">
      <c r="B105" s="114"/>
      <c r="D105" s="115" t="s">
        <v>101</v>
      </c>
      <c r="E105" s="116"/>
      <c r="F105" s="116"/>
      <c r="G105" s="116"/>
      <c r="H105" s="116"/>
      <c r="I105" s="117"/>
      <c r="J105" s="118">
        <f>J200</f>
        <v>0</v>
      </c>
      <c r="L105" s="114"/>
    </row>
    <row r="106" spans="2:12" s="9" customFormat="1" ht="19.899999999999999" customHeight="1">
      <c r="B106" s="114"/>
      <c r="D106" s="115" t="s">
        <v>102</v>
      </c>
      <c r="E106" s="116"/>
      <c r="F106" s="116"/>
      <c r="G106" s="116"/>
      <c r="H106" s="116"/>
      <c r="I106" s="117"/>
      <c r="J106" s="118">
        <f>J207</f>
        <v>0</v>
      </c>
      <c r="L106" s="114"/>
    </row>
    <row r="107" spans="2:12" s="9" customFormat="1" ht="19.899999999999999" customHeight="1">
      <c r="B107" s="114"/>
      <c r="D107" s="115" t="s">
        <v>103</v>
      </c>
      <c r="E107" s="116"/>
      <c r="F107" s="116"/>
      <c r="G107" s="116"/>
      <c r="H107" s="116"/>
      <c r="I107" s="117"/>
      <c r="J107" s="118">
        <f>J223</f>
        <v>0</v>
      </c>
      <c r="L107" s="114"/>
    </row>
    <row r="108" spans="2:12" s="1" customFormat="1" ht="21.75" customHeight="1">
      <c r="B108" s="28"/>
      <c r="I108" s="83"/>
      <c r="L108" s="28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3"/>
      <c r="J109" s="41"/>
      <c r="K109" s="41"/>
      <c r="L109" s="28"/>
    </row>
    <row r="113" spans="2:63" s="1" customFormat="1" ht="6.95" customHeight="1">
      <c r="B113" s="42"/>
      <c r="C113" s="43"/>
      <c r="D113" s="43"/>
      <c r="E113" s="43"/>
      <c r="F113" s="43"/>
      <c r="G113" s="43"/>
      <c r="H113" s="43"/>
      <c r="I113" s="104"/>
      <c r="J113" s="43"/>
      <c r="K113" s="43"/>
      <c r="L113" s="28"/>
    </row>
    <row r="114" spans="2:63" s="1" customFormat="1" ht="24.95" customHeight="1">
      <c r="B114" s="28"/>
      <c r="C114" s="17" t="s">
        <v>104</v>
      </c>
      <c r="I114" s="83"/>
      <c r="L114" s="28"/>
    </row>
    <row r="115" spans="2:63" s="1" customFormat="1" ht="6.95" customHeight="1">
      <c r="B115" s="28"/>
      <c r="I115" s="83"/>
      <c r="L115" s="28"/>
    </row>
    <row r="116" spans="2:63" s="1" customFormat="1" ht="12" customHeight="1">
      <c r="B116" s="28"/>
      <c r="C116" s="23" t="s">
        <v>16</v>
      </c>
      <c r="I116" s="83"/>
      <c r="L116" s="28"/>
    </row>
    <row r="117" spans="2:63" s="1" customFormat="1" ht="16.5" customHeight="1">
      <c r="B117" s="28"/>
      <c r="E117" s="209" t="str">
        <f>E7</f>
        <v>OBNOVA KD PO POŽÁRU SKALICE U FRÝDKU</v>
      </c>
      <c r="F117" s="210"/>
      <c r="G117" s="210"/>
      <c r="H117" s="210"/>
      <c r="I117" s="83"/>
      <c r="L117" s="28"/>
    </row>
    <row r="118" spans="2:63" s="1" customFormat="1" ht="12" customHeight="1">
      <c r="B118" s="28"/>
      <c r="C118" s="23" t="s">
        <v>86</v>
      </c>
      <c r="I118" s="83"/>
      <c r="L118" s="28"/>
    </row>
    <row r="119" spans="2:63" s="1" customFormat="1" ht="16.5" customHeight="1">
      <c r="B119" s="28"/>
      <c r="E119" s="185" t="str">
        <f>E9</f>
        <v>2 - SILNOPROUDÁ ELEKTROTECHNIKA</v>
      </c>
      <c r="F119" s="211"/>
      <c r="G119" s="211"/>
      <c r="H119" s="211"/>
      <c r="I119" s="83"/>
      <c r="L119" s="28"/>
    </row>
    <row r="120" spans="2:63" s="1" customFormat="1" ht="6.95" customHeight="1">
      <c r="B120" s="28"/>
      <c r="I120" s="83"/>
      <c r="L120" s="28"/>
    </row>
    <row r="121" spans="2:63" s="1" customFormat="1" ht="12" customHeight="1">
      <c r="B121" s="28"/>
      <c r="C121" s="23" t="s">
        <v>20</v>
      </c>
      <c r="F121" s="21" t="str">
        <f>F12</f>
        <v>k.ú. Skalice</v>
      </c>
      <c r="I121" s="84" t="s">
        <v>22</v>
      </c>
      <c r="J121" s="48" t="str">
        <f>IF(J12="","",J12)</f>
        <v>8. 4. 2019</v>
      </c>
      <c r="L121" s="28"/>
    </row>
    <row r="122" spans="2:63" s="1" customFormat="1" ht="6.95" customHeight="1">
      <c r="B122" s="28"/>
      <c r="I122" s="83"/>
      <c r="L122" s="28"/>
    </row>
    <row r="123" spans="2:63" s="1" customFormat="1" ht="27.95" customHeight="1">
      <c r="B123" s="28"/>
      <c r="C123" s="23" t="s">
        <v>24</v>
      </c>
      <c r="F123" s="21" t="str">
        <f>E15</f>
        <v>STATUTÁRNÍ MĚSTO FRÝDEK-MÍSTEK, RADNIČNÍ 1148, F-M</v>
      </c>
      <c r="I123" s="84" t="s">
        <v>30</v>
      </c>
      <c r="J123" s="26" t="str">
        <f>E21</f>
        <v>Zdeněk HLOŽANKA</v>
      </c>
      <c r="L123" s="28"/>
    </row>
    <row r="124" spans="2:63" s="1" customFormat="1" ht="27.95" customHeight="1">
      <c r="B124" s="28"/>
      <c r="C124" s="23" t="s">
        <v>28</v>
      </c>
      <c r="F124" s="21" t="str">
        <f>IF(E18="","",E18)</f>
        <v>Vyplň údaj</v>
      </c>
      <c r="I124" s="84" t="s">
        <v>33</v>
      </c>
      <c r="J124" s="26" t="str">
        <f>E24</f>
        <v>Zdeněk HLOŽANKA</v>
      </c>
      <c r="L124" s="28"/>
    </row>
    <row r="125" spans="2:63" s="1" customFormat="1" ht="10.35" customHeight="1">
      <c r="B125" s="28"/>
      <c r="I125" s="83"/>
      <c r="L125" s="28"/>
    </row>
    <row r="126" spans="2:63" s="10" customFormat="1" ht="29.25" customHeight="1">
      <c r="B126" s="119"/>
      <c r="C126" s="120" t="s">
        <v>105</v>
      </c>
      <c r="D126" s="121" t="s">
        <v>60</v>
      </c>
      <c r="E126" s="121" t="s">
        <v>56</v>
      </c>
      <c r="F126" s="121" t="s">
        <v>57</v>
      </c>
      <c r="G126" s="121" t="s">
        <v>106</v>
      </c>
      <c r="H126" s="121" t="s">
        <v>107</v>
      </c>
      <c r="I126" s="122" t="s">
        <v>108</v>
      </c>
      <c r="J126" s="123" t="s">
        <v>91</v>
      </c>
      <c r="K126" s="124" t="s">
        <v>109</v>
      </c>
      <c r="L126" s="119"/>
      <c r="M126" s="55" t="s">
        <v>1</v>
      </c>
      <c r="N126" s="56" t="s">
        <v>39</v>
      </c>
      <c r="O126" s="56" t="s">
        <v>110</v>
      </c>
      <c r="P126" s="56" t="s">
        <v>111</v>
      </c>
      <c r="Q126" s="56" t="s">
        <v>112</v>
      </c>
      <c r="R126" s="56" t="s">
        <v>113</v>
      </c>
      <c r="S126" s="56" t="s">
        <v>114</v>
      </c>
      <c r="T126" s="57" t="s">
        <v>115</v>
      </c>
    </row>
    <row r="127" spans="2:63" s="1" customFormat="1" ht="22.9" customHeight="1">
      <c r="B127" s="28"/>
      <c r="C127" s="60" t="s">
        <v>116</v>
      </c>
      <c r="I127" s="83"/>
      <c r="J127" s="125">
        <f>BK127</f>
        <v>0</v>
      </c>
      <c r="L127" s="28"/>
      <c r="M127" s="58"/>
      <c r="N127" s="49"/>
      <c r="O127" s="49"/>
      <c r="P127" s="126">
        <f>P128+P136+P152</f>
        <v>0</v>
      </c>
      <c r="Q127" s="49"/>
      <c r="R127" s="126">
        <f>R128+R136+R152</f>
        <v>0.14980000000000004</v>
      </c>
      <c r="S127" s="49"/>
      <c r="T127" s="127">
        <f>T128+T136+T152</f>
        <v>0.85500000000000009</v>
      </c>
      <c r="AT127" s="13" t="s">
        <v>74</v>
      </c>
      <c r="AU127" s="13" t="s">
        <v>93</v>
      </c>
      <c r="BK127" s="128">
        <f>BK128+BK136+BK152</f>
        <v>0</v>
      </c>
    </row>
    <row r="128" spans="2:63" s="11" customFormat="1" ht="25.9" customHeight="1">
      <c r="B128" s="129"/>
      <c r="D128" s="130" t="s">
        <v>74</v>
      </c>
      <c r="E128" s="131" t="s">
        <v>117</v>
      </c>
      <c r="F128" s="131" t="s">
        <v>118</v>
      </c>
      <c r="I128" s="132"/>
      <c r="J128" s="133">
        <f>BK128</f>
        <v>0</v>
      </c>
      <c r="L128" s="129"/>
      <c r="M128" s="134"/>
      <c r="P128" s="135">
        <f>P129+P133</f>
        <v>0</v>
      </c>
      <c r="R128" s="135">
        <f>R129+R133</f>
        <v>0</v>
      </c>
      <c r="T128" s="136">
        <f>T129+T133</f>
        <v>0</v>
      </c>
      <c r="AR128" s="130" t="s">
        <v>75</v>
      </c>
      <c r="AT128" s="137" t="s">
        <v>74</v>
      </c>
      <c r="AU128" s="137" t="s">
        <v>75</v>
      </c>
      <c r="AY128" s="130" t="s">
        <v>119</v>
      </c>
      <c r="BK128" s="138">
        <f>BK129+BK133</f>
        <v>0</v>
      </c>
    </row>
    <row r="129" spans="2:65" s="11" customFormat="1" ht="22.9" customHeight="1">
      <c r="B129" s="129"/>
      <c r="D129" s="130" t="s">
        <v>74</v>
      </c>
      <c r="E129" s="139" t="s">
        <v>120</v>
      </c>
      <c r="F129" s="139" t="s">
        <v>121</v>
      </c>
      <c r="I129" s="132"/>
      <c r="J129" s="140">
        <f>BK129</f>
        <v>0</v>
      </c>
      <c r="L129" s="129"/>
      <c r="M129" s="134"/>
      <c r="P129" s="135">
        <f>SUM(P130:P132)</f>
        <v>0</v>
      </c>
      <c r="R129" s="135">
        <f>SUM(R130:R132)</f>
        <v>0</v>
      </c>
      <c r="T129" s="136">
        <f>SUM(T130:T132)</f>
        <v>0</v>
      </c>
      <c r="AR129" s="130" t="s">
        <v>75</v>
      </c>
      <c r="AT129" s="137" t="s">
        <v>74</v>
      </c>
      <c r="AU129" s="137" t="s">
        <v>83</v>
      </c>
      <c r="AY129" s="130" t="s">
        <v>119</v>
      </c>
      <c r="BK129" s="138">
        <f>SUM(BK130:BK132)</f>
        <v>0</v>
      </c>
    </row>
    <row r="130" spans="2:65" s="1" customFormat="1" ht="36" customHeight="1">
      <c r="B130" s="141"/>
      <c r="C130" s="142" t="s">
        <v>83</v>
      </c>
      <c r="D130" s="142" t="s">
        <v>122</v>
      </c>
      <c r="E130" s="143" t="s">
        <v>123</v>
      </c>
      <c r="F130" s="144" t="s">
        <v>124</v>
      </c>
      <c r="G130" s="145" t="s">
        <v>125</v>
      </c>
      <c r="H130" s="146">
        <v>24</v>
      </c>
      <c r="I130" s="147"/>
      <c r="J130" s="148">
        <f>ROUND(I130*H130,2)</f>
        <v>0</v>
      </c>
      <c r="K130" s="144" t="s">
        <v>126</v>
      </c>
      <c r="L130" s="28"/>
      <c r="M130" s="149" t="s">
        <v>1</v>
      </c>
      <c r="N130" s="150" t="s">
        <v>40</v>
      </c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AR130" s="153" t="s">
        <v>127</v>
      </c>
      <c r="AT130" s="153" t="s">
        <v>122</v>
      </c>
      <c r="AU130" s="153" t="s">
        <v>80</v>
      </c>
      <c r="AY130" s="13" t="s">
        <v>119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3" t="s">
        <v>83</v>
      </c>
      <c r="BK130" s="154">
        <f>ROUND(I130*H130,2)</f>
        <v>0</v>
      </c>
      <c r="BL130" s="13" t="s">
        <v>127</v>
      </c>
      <c r="BM130" s="153" t="s">
        <v>128</v>
      </c>
    </row>
    <row r="131" spans="2:65" s="1" customFormat="1" ht="16.5" customHeight="1">
      <c r="B131" s="141"/>
      <c r="C131" s="142" t="s">
        <v>80</v>
      </c>
      <c r="D131" s="142" t="s">
        <v>122</v>
      </c>
      <c r="E131" s="143" t="s">
        <v>129</v>
      </c>
      <c r="F131" s="144" t="s">
        <v>130</v>
      </c>
      <c r="G131" s="145" t="s">
        <v>125</v>
      </c>
      <c r="H131" s="146">
        <v>16</v>
      </c>
      <c r="I131" s="147"/>
      <c r="J131" s="148">
        <f>ROUND(I131*H131,2)</f>
        <v>0</v>
      </c>
      <c r="K131" s="144" t="s">
        <v>126</v>
      </c>
      <c r="L131" s="28"/>
      <c r="M131" s="149" t="s">
        <v>1</v>
      </c>
      <c r="N131" s="150" t="s">
        <v>40</v>
      </c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AR131" s="153" t="s">
        <v>127</v>
      </c>
      <c r="AT131" s="153" t="s">
        <v>122</v>
      </c>
      <c r="AU131" s="153" t="s">
        <v>80</v>
      </c>
      <c r="AY131" s="13" t="s">
        <v>119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3" t="s">
        <v>83</v>
      </c>
      <c r="BK131" s="154">
        <f>ROUND(I131*H131,2)</f>
        <v>0</v>
      </c>
      <c r="BL131" s="13" t="s">
        <v>127</v>
      </c>
      <c r="BM131" s="153" t="s">
        <v>131</v>
      </c>
    </row>
    <row r="132" spans="2:65" s="1" customFormat="1" ht="16.5" customHeight="1">
      <c r="B132" s="141"/>
      <c r="C132" s="142" t="s">
        <v>132</v>
      </c>
      <c r="D132" s="142" t="s">
        <v>122</v>
      </c>
      <c r="E132" s="143" t="s">
        <v>133</v>
      </c>
      <c r="F132" s="144" t="s">
        <v>134</v>
      </c>
      <c r="G132" s="145" t="s">
        <v>125</v>
      </c>
      <c r="H132" s="146">
        <v>8</v>
      </c>
      <c r="I132" s="147"/>
      <c r="J132" s="148">
        <f>ROUND(I132*H132,2)</f>
        <v>0</v>
      </c>
      <c r="K132" s="144" t="s">
        <v>126</v>
      </c>
      <c r="L132" s="28"/>
      <c r="M132" s="149" t="s">
        <v>1</v>
      </c>
      <c r="N132" s="150" t="s">
        <v>40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AR132" s="153" t="s">
        <v>127</v>
      </c>
      <c r="AT132" s="153" t="s">
        <v>122</v>
      </c>
      <c r="AU132" s="153" t="s">
        <v>80</v>
      </c>
      <c r="AY132" s="13" t="s">
        <v>119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3" t="s">
        <v>83</v>
      </c>
      <c r="BK132" s="154">
        <f>ROUND(I132*H132,2)</f>
        <v>0</v>
      </c>
      <c r="BL132" s="13" t="s">
        <v>127</v>
      </c>
      <c r="BM132" s="153" t="s">
        <v>135</v>
      </c>
    </row>
    <row r="133" spans="2:65" s="11" customFormat="1" ht="22.9" customHeight="1">
      <c r="B133" s="129"/>
      <c r="D133" s="130" t="s">
        <v>74</v>
      </c>
      <c r="E133" s="139"/>
      <c r="F133" s="139" t="s">
        <v>136</v>
      </c>
      <c r="I133" s="132"/>
      <c r="J133" s="140"/>
      <c r="L133" s="129"/>
      <c r="M133" s="134"/>
      <c r="P133" s="135">
        <f>SUM(P134:P135)</f>
        <v>0</v>
      </c>
      <c r="R133" s="135">
        <f>SUM(R134:R135)</f>
        <v>0</v>
      </c>
      <c r="T133" s="136">
        <f>SUM(T134:T135)</f>
        <v>0</v>
      </c>
      <c r="AR133" s="130" t="s">
        <v>132</v>
      </c>
      <c r="AT133" s="137" t="s">
        <v>74</v>
      </c>
      <c r="AU133" s="137" t="s">
        <v>83</v>
      </c>
      <c r="AY133" s="130" t="s">
        <v>119</v>
      </c>
      <c r="BK133" s="138">
        <f>SUM(BK134:BK135)</f>
        <v>0</v>
      </c>
    </row>
    <row r="134" spans="2:65" s="1" customFormat="1" ht="36" customHeight="1">
      <c r="B134" s="141"/>
      <c r="C134" s="142" t="s">
        <v>127</v>
      </c>
      <c r="D134" s="142"/>
      <c r="E134" s="143"/>
      <c r="F134" s="144" t="s">
        <v>137</v>
      </c>
      <c r="G134" s="145" t="s">
        <v>1</v>
      </c>
      <c r="H134" s="146"/>
      <c r="I134" s="147"/>
      <c r="J134" s="148"/>
      <c r="K134" s="144" t="s">
        <v>1</v>
      </c>
      <c r="L134" s="28"/>
      <c r="M134" s="149" t="s">
        <v>1</v>
      </c>
      <c r="N134" s="150" t="s">
        <v>40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AR134" s="153" t="s">
        <v>138</v>
      </c>
      <c r="AT134" s="153" t="s">
        <v>122</v>
      </c>
      <c r="AU134" s="153" t="s">
        <v>80</v>
      </c>
      <c r="AY134" s="13" t="s">
        <v>119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3" t="s">
        <v>83</v>
      </c>
      <c r="BK134" s="154">
        <f>ROUND(I134*H134,2)</f>
        <v>0</v>
      </c>
      <c r="BL134" s="13" t="s">
        <v>138</v>
      </c>
      <c r="BM134" s="153" t="s">
        <v>139</v>
      </c>
    </row>
    <row r="135" spans="2:65" s="1" customFormat="1" ht="36" customHeight="1">
      <c r="B135" s="141"/>
      <c r="C135" s="142" t="s">
        <v>140</v>
      </c>
      <c r="D135" s="142"/>
      <c r="E135" s="143"/>
      <c r="F135" s="144" t="s">
        <v>141</v>
      </c>
      <c r="G135" s="145" t="s">
        <v>1</v>
      </c>
      <c r="H135" s="146"/>
      <c r="I135" s="147"/>
      <c r="J135" s="148"/>
      <c r="K135" s="144" t="s">
        <v>1</v>
      </c>
      <c r="L135" s="28"/>
      <c r="M135" s="149" t="s">
        <v>1</v>
      </c>
      <c r="N135" s="150" t="s">
        <v>40</v>
      </c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AR135" s="153" t="s">
        <v>138</v>
      </c>
      <c r="AT135" s="153" t="s">
        <v>122</v>
      </c>
      <c r="AU135" s="153" t="s">
        <v>80</v>
      </c>
      <c r="AY135" s="13" t="s">
        <v>119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3" t="s">
        <v>83</v>
      </c>
      <c r="BK135" s="154">
        <f>ROUND(I135*H135,2)</f>
        <v>0</v>
      </c>
      <c r="BL135" s="13" t="s">
        <v>138</v>
      </c>
      <c r="BM135" s="153" t="s">
        <v>142</v>
      </c>
    </row>
    <row r="136" spans="2:65" s="11" customFormat="1" ht="25.9" customHeight="1">
      <c r="B136" s="129"/>
      <c r="D136" s="130" t="s">
        <v>74</v>
      </c>
      <c r="E136" s="131" t="s">
        <v>143</v>
      </c>
      <c r="F136" s="131" t="s">
        <v>144</v>
      </c>
      <c r="I136" s="132"/>
      <c r="J136" s="133">
        <f>BK136</f>
        <v>0</v>
      </c>
      <c r="L136" s="129"/>
      <c r="M136" s="134"/>
      <c r="P136" s="135">
        <f>P137+P146</f>
        <v>0</v>
      </c>
      <c r="R136" s="135">
        <f>R137+R146</f>
        <v>0</v>
      </c>
      <c r="T136" s="136">
        <f>T137+T146</f>
        <v>0.85500000000000009</v>
      </c>
      <c r="AR136" s="130" t="s">
        <v>83</v>
      </c>
      <c r="AT136" s="137" t="s">
        <v>74</v>
      </c>
      <c r="AU136" s="137" t="s">
        <v>75</v>
      </c>
      <c r="AY136" s="130" t="s">
        <v>119</v>
      </c>
      <c r="BK136" s="138">
        <f>BK137+BK146</f>
        <v>0</v>
      </c>
    </row>
    <row r="137" spans="2:65" s="11" customFormat="1" ht="22.9" customHeight="1">
      <c r="B137" s="129"/>
      <c r="D137" s="130" t="s">
        <v>74</v>
      </c>
      <c r="E137" s="139" t="s">
        <v>145</v>
      </c>
      <c r="F137" s="139" t="s">
        <v>146</v>
      </c>
      <c r="I137" s="132"/>
      <c r="J137" s="140">
        <f>BK137</f>
        <v>0</v>
      </c>
      <c r="L137" s="129"/>
      <c r="M137" s="134"/>
      <c r="P137" s="135">
        <f>SUM(P138:P145)</f>
        <v>0</v>
      </c>
      <c r="R137" s="135">
        <f>SUM(R138:R145)</f>
        <v>0</v>
      </c>
      <c r="T137" s="136">
        <f>SUM(T138:T145)</f>
        <v>0.85500000000000009</v>
      </c>
      <c r="AR137" s="130" t="s">
        <v>83</v>
      </c>
      <c r="AT137" s="137" t="s">
        <v>74</v>
      </c>
      <c r="AU137" s="137" t="s">
        <v>83</v>
      </c>
      <c r="AY137" s="130" t="s">
        <v>119</v>
      </c>
      <c r="BK137" s="138">
        <f>SUM(BK138:BK145)</f>
        <v>0</v>
      </c>
    </row>
    <row r="138" spans="2:65" s="1" customFormat="1" ht="24" customHeight="1">
      <c r="B138" s="141"/>
      <c r="C138" s="142" t="s">
        <v>147</v>
      </c>
      <c r="D138" s="142" t="s">
        <v>122</v>
      </c>
      <c r="E138" s="143" t="s">
        <v>148</v>
      </c>
      <c r="F138" s="144" t="s">
        <v>149</v>
      </c>
      <c r="G138" s="145" t="s">
        <v>150</v>
      </c>
      <c r="H138" s="146">
        <v>3</v>
      </c>
      <c r="I138" s="147"/>
      <c r="J138" s="148">
        <f t="shared" ref="J138:J145" si="0">ROUND(I138*H138,2)</f>
        <v>0</v>
      </c>
      <c r="K138" s="144" t="s">
        <v>151</v>
      </c>
      <c r="L138" s="28"/>
      <c r="M138" s="149" t="s">
        <v>1</v>
      </c>
      <c r="N138" s="150" t="s">
        <v>40</v>
      </c>
      <c r="P138" s="151">
        <f t="shared" ref="P138:P145" si="1">O138*H138</f>
        <v>0</v>
      </c>
      <c r="Q138" s="151">
        <v>0</v>
      </c>
      <c r="R138" s="151">
        <f t="shared" ref="R138:R145" si="2">Q138*H138</f>
        <v>0</v>
      </c>
      <c r="S138" s="151">
        <v>1E-3</v>
      </c>
      <c r="T138" s="152">
        <f t="shared" ref="T138:T145" si="3">S138*H138</f>
        <v>3.0000000000000001E-3</v>
      </c>
      <c r="AR138" s="153" t="s">
        <v>127</v>
      </c>
      <c r="AT138" s="153" t="s">
        <v>122</v>
      </c>
      <c r="AU138" s="153" t="s">
        <v>80</v>
      </c>
      <c r="AY138" s="13" t="s">
        <v>119</v>
      </c>
      <c r="BE138" s="154">
        <f t="shared" ref="BE138:BE145" si="4">IF(N138="základní",J138,0)</f>
        <v>0</v>
      </c>
      <c r="BF138" s="154">
        <f t="shared" ref="BF138:BF145" si="5">IF(N138="snížená",J138,0)</f>
        <v>0</v>
      </c>
      <c r="BG138" s="154">
        <f t="shared" ref="BG138:BG145" si="6">IF(N138="zákl. přenesená",J138,0)</f>
        <v>0</v>
      </c>
      <c r="BH138" s="154">
        <f t="shared" ref="BH138:BH145" si="7">IF(N138="sníž. přenesená",J138,0)</f>
        <v>0</v>
      </c>
      <c r="BI138" s="154">
        <f t="shared" ref="BI138:BI145" si="8">IF(N138="nulová",J138,0)</f>
        <v>0</v>
      </c>
      <c r="BJ138" s="13" t="s">
        <v>83</v>
      </c>
      <c r="BK138" s="154">
        <f t="shared" ref="BK138:BK145" si="9">ROUND(I138*H138,2)</f>
        <v>0</v>
      </c>
      <c r="BL138" s="13" t="s">
        <v>127</v>
      </c>
      <c r="BM138" s="153" t="s">
        <v>152</v>
      </c>
    </row>
    <row r="139" spans="2:65" s="1" customFormat="1" ht="24" customHeight="1">
      <c r="B139" s="141"/>
      <c r="C139" s="142" t="s">
        <v>153</v>
      </c>
      <c r="D139" s="142" t="s">
        <v>122</v>
      </c>
      <c r="E139" s="143" t="s">
        <v>154</v>
      </c>
      <c r="F139" s="144" t="s">
        <v>155</v>
      </c>
      <c r="G139" s="145" t="s">
        <v>150</v>
      </c>
      <c r="H139" s="146">
        <v>6</v>
      </c>
      <c r="I139" s="147"/>
      <c r="J139" s="148">
        <f t="shared" si="0"/>
        <v>0</v>
      </c>
      <c r="K139" s="144" t="s">
        <v>126</v>
      </c>
      <c r="L139" s="28"/>
      <c r="M139" s="149" t="s">
        <v>1</v>
      </c>
      <c r="N139" s="150" t="s">
        <v>40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1E-3</v>
      </c>
      <c r="T139" s="152">
        <f t="shared" si="3"/>
        <v>6.0000000000000001E-3</v>
      </c>
      <c r="AR139" s="153" t="s">
        <v>127</v>
      </c>
      <c r="AT139" s="153" t="s">
        <v>122</v>
      </c>
      <c r="AU139" s="153" t="s">
        <v>80</v>
      </c>
      <c r="AY139" s="13" t="s">
        <v>119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3" t="s">
        <v>83</v>
      </c>
      <c r="BK139" s="154">
        <f t="shared" si="9"/>
        <v>0</v>
      </c>
      <c r="BL139" s="13" t="s">
        <v>127</v>
      </c>
      <c r="BM139" s="153" t="s">
        <v>156</v>
      </c>
    </row>
    <row r="140" spans="2:65" s="1" customFormat="1" ht="24" customHeight="1">
      <c r="B140" s="141"/>
      <c r="C140" s="142" t="s">
        <v>157</v>
      </c>
      <c r="D140" s="142" t="s">
        <v>122</v>
      </c>
      <c r="E140" s="143" t="s">
        <v>158</v>
      </c>
      <c r="F140" s="144" t="s">
        <v>159</v>
      </c>
      <c r="G140" s="145" t="s">
        <v>150</v>
      </c>
      <c r="H140" s="146">
        <v>3</v>
      </c>
      <c r="I140" s="147"/>
      <c r="J140" s="148">
        <f t="shared" si="0"/>
        <v>0</v>
      </c>
      <c r="K140" s="144" t="s">
        <v>160</v>
      </c>
      <c r="L140" s="28"/>
      <c r="M140" s="149" t="s">
        <v>1</v>
      </c>
      <c r="N140" s="150" t="s">
        <v>40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2E-3</v>
      </c>
      <c r="T140" s="152">
        <f t="shared" si="3"/>
        <v>6.0000000000000001E-3</v>
      </c>
      <c r="AR140" s="153" t="s">
        <v>127</v>
      </c>
      <c r="AT140" s="153" t="s">
        <v>122</v>
      </c>
      <c r="AU140" s="153" t="s">
        <v>80</v>
      </c>
      <c r="AY140" s="13" t="s">
        <v>119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3" t="s">
        <v>83</v>
      </c>
      <c r="BK140" s="154">
        <f t="shared" si="9"/>
        <v>0</v>
      </c>
      <c r="BL140" s="13" t="s">
        <v>127</v>
      </c>
      <c r="BM140" s="153" t="s">
        <v>161</v>
      </c>
    </row>
    <row r="141" spans="2:65" s="1" customFormat="1" ht="24" customHeight="1">
      <c r="B141" s="141"/>
      <c r="C141" s="142" t="s">
        <v>145</v>
      </c>
      <c r="D141" s="142" t="s">
        <v>122</v>
      </c>
      <c r="E141" s="143" t="s">
        <v>162</v>
      </c>
      <c r="F141" s="144" t="s">
        <v>163</v>
      </c>
      <c r="G141" s="145" t="s">
        <v>150</v>
      </c>
      <c r="H141" s="146">
        <v>1</v>
      </c>
      <c r="I141" s="147"/>
      <c r="J141" s="148">
        <f t="shared" si="0"/>
        <v>0</v>
      </c>
      <c r="K141" s="144" t="s">
        <v>164</v>
      </c>
      <c r="L141" s="28"/>
      <c r="M141" s="149" t="s">
        <v>1</v>
      </c>
      <c r="N141" s="150" t="s">
        <v>40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2E-3</v>
      </c>
      <c r="T141" s="152">
        <f t="shared" si="3"/>
        <v>2E-3</v>
      </c>
      <c r="AR141" s="153" t="s">
        <v>127</v>
      </c>
      <c r="AT141" s="153" t="s">
        <v>122</v>
      </c>
      <c r="AU141" s="153" t="s">
        <v>80</v>
      </c>
      <c r="AY141" s="13" t="s">
        <v>119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3" t="s">
        <v>83</v>
      </c>
      <c r="BK141" s="154">
        <f t="shared" si="9"/>
        <v>0</v>
      </c>
      <c r="BL141" s="13" t="s">
        <v>127</v>
      </c>
      <c r="BM141" s="153" t="s">
        <v>165</v>
      </c>
    </row>
    <row r="142" spans="2:65" s="1" customFormat="1" ht="24" customHeight="1">
      <c r="B142" s="141"/>
      <c r="C142" s="142" t="s">
        <v>166</v>
      </c>
      <c r="D142" s="142" t="s">
        <v>122</v>
      </c>
      <c r="E142" s="143" t="s">
        <v>167</v>
      </c>
      <c r="F142" s="144" t="s">
        <v>168</v>
      </c>
      <c r="G142" s="145" t="s">
        <v>150</v>
      </c>
      <c r="H142" s="146">
        <v>100</v>
      </c>
      <c r="I142" s="147"/>
      <c r="J142" s="148">
        <f t="shared" si="0"/>
        <v>0</v>
      </c>
      <c r="K142" s="144" t="s">
        <v>126</v>
      </c>
      <c r="L142" s="28"/>
      <c r="M142" s="149" t="s">
        <v>1</v>
      </c>
      <c r="N142" s="150" t="s">
        <v>40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1E-3</v>
      </c>
      <c r="T142" s="152">
        <f t="shared" si="3"/>
        <v>0.1</v>
      </c>
      <c r="AR142" s="153" t="s">
        <v>127</v>
      </c>
      <c r="AT142" s="153" t="s">
        <v>122</v>
      </c>
      <c r="AU142" s="153" t="s">
        <v>80</v>
      </c>
      <c r="AY142" s="13" t="s">
        <v>119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3" t="s">
        <v>83</v>
      </c>
      <c r="BK142" s="154">
        <f t="shared" si="9"/>
        <v>0</v>
      </c>
      <c r="BL142" s="13" t="s">
        <v>127</v>
      </c>
      <c r="BM142" s="153" t="s">
        <v>169</v>
      </c>
    </row>
    <row r="143" spans="2:65" s="1" customFormat="1" ht="24" customHeight="1">
      <c r="B143" s="141"/>
      <c r="C143" s="142" t="s">
        <v>170</v>
      </c>
      <c r="D143" s="142" t="s">
        <v>122</v>
      </c>
      <c r="E143" s="143" t="s">
        <v>171</v>
      </c>
      <c r="F143" s="144" t="s">
        <v>172</v>
      </c>
      <c r="G143" s="145" t="s">
        <v>173</v>
      </c>
      <c r="H143" s="146">
        <v>225</v>
      </c>
      <c r="I143" s="147"/>
      <c r="J143" s="148">
        <f t="shared" si="0"/>
        <v>0</v>
      </c>
      <c r="K143" s="144" t="s">
        <v>126</v>
      </c>
      <c r="L143" s="28"/>
      <c r="M143" s="149" t="s">
        <v>1</v>
      </c>
      <c r="N143" s="150" t="s">
        <v>40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2E-3</v>
      </c>
      <c r="T143" s="152">
        <f t="shared" si="3"/>
        <v>0.45</v>
      </c>
      <c r="AR143" s="153" t="s">
        <v>127</v>
      </c>
      <c r="AT143" s="153" t="s">
        <v>122</v>
      </c>
      <c r="AU143" s="153" t="s">
        <v>80</v>
      </c>
      <c r="AY143" s="13" t="s">
        <v>119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3" t="s">
        <v>83</v>
      </c>
      <c r="BK143" s="154">
        <f t="shared" si="9"/>
        <v>0</v>
      </c>
      <c r="BL143" s="13" t="s">
        <v>127</v>
      </c>
      <c r="BM143" s="153" t="s">
        <v>174</v>
      </c>
    </row>
    <row r="144" spans="2:65" s="1" customFormat="1" ht="24" customHeight="1">
      <c r="B144" s="141"/>
      <c r="C144" s="142" t="s">
        <v>175</v>
      </c>
      <c r="D144" s="142" t="s">
        <v>122</v>
      </c>
      <c r="E144" s="143" t="s">
        <v>176</v>
      </c>
      <c r="F144" s="144" t="s">
        <v>177</v>
      </c>
      <c r="G144" s="145" t="s">
        <v>173</v>
      </c>
      <c r="H144" s="146">
        <v>48</v>
      </c>
      <c r="I144" s="147"/>
      <c r="J144" s="148">
        <f t="shared" si="0"/>
        <v>0</v>
      </c>
      <c r="K144" s="144" t="s">
        <v>126</v>
      </c>
      <c r="L144" s="28"/>
      <c r="M144" s="149" t="s">
        <v>1</v>
      </c>
      <c r="N144" s="150" t="s">
        <v>40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4.0000000000000001E-3</v>
      </c>
      <c r="T144" s="152">
        <f t="shared" si="3"/>
        <v>0.192</v>
      </c>
      <c r="AR144" s="153" t="s">
        <v>127</v>
      </c>
      <c r="AT144" s="153" t="s">
        <v>122</v>
      </c>
      <c r="AU144" s="153" t="s">
        <v>80</v>
      </c>
      <c r="AY144" s="13" t="s">
        <v>119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3" t="s">
        <v>83</v>
      </c>
      <c r="BK144" s="154">
        <f t="shared" si="9"/>
        <v>0</v>
      </c>
      <c r="BL144" s="13" t="s">
        <v>127</v>
      </c>
      <c r="BM144" s="153" t="s">
        <v>178</v>
      </c>
    </row>
    <row r="145" spans="2:65" s="1" customFormat="1" ht="24" customHeight="1">
      <c r="B145" s="141"/>
      <c r="C145" s="142" t="s">
        <v>179</v>
      </c>
      <c r="D145" s="142" t="s">
        <v>122</v>
      </c>
      <c r="E145" s="143" t="s">
        <v>180</v>
      </c>
      <c r="F145" s="144" t="s">
        <v>181</v>
      </c>
      <c r="G145" s="145" t="s">
        <v>173</v>
      </c>
      <c r="H145" s="146">
        <v>48</v>
      </c>
      <c r="I145" s="147"/>
      <c r="J145" s="148">
        <f t="shared" si="0"/>
        <v>0</v>
      </c>
      <c r="K145" s="144" t="s">
        <v>182</v>
      </c>
      <c r="L145" s="28"/>
      <c r="M145" s="149" t="s">
        <v>1</v>
      </c>
      <c r="N145" s="150" t="s">
        <v>40</v>
      </c>
      <c r="P145" s="151">
        <f t="shared" si="1"/>
        <v>0</v>
      </c>
      <c r="Q145" s="151">
        <v>0</v>
      </c>
      <c r="R145" s="151">
        <f t="shared" si="2"/>
        <v>0</v>
      </c>
      <c r="S145" s="151">
        <v>2E-3</v>
      </c>
      <c r="T145" s="152">
        <f t="shared" si="3"/>
        <v>9.6000000000000002E-2</v>
      </c>
      <c r="AR145" s="153" t="s">
        <v>127</v>
      </c>
      <c r="AT145" s="153" t="s">
        <v>122</v>
      </c>
      <c r="AU145" s="153" t="s">
        <v>80</v>
      </c>
      <c r="AY145" s="13" t="s">
        <v>119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3" t="s">
        <v>83</v>
      </c>
      <c r="BK145" s="154">
        <f t="shared" si="9"/>
        <v>0</v>
      </c>
      <c r="BL145" s="13" t="s">
        <v>127</v>
      </c>
      <c r="BM145" s="153" t="s">
        <v>183</v>
      </c>
    </row>
    <row r="146" spans="2:65" s="11" customFormat="1" ht="22.9" customHeight="1">
      <c r="B146" s="129"/>
      <c r="D146" s="130" t="s">
        <v>74</v>
      </c>
      <c r="E146" s="139" t="s">
        <v>184</v>
      </c>
      <c r="F146" s="139" t="s">
        <v>185</v>
      </c>
      <c r="I146" s="132"/>
      <c r="J146" s="140">
        <f>BK146</f>
        <v>0</v>
      </c>
      <c r="L146" s="129"/>
      <c r="M146" s="134"/>
      <c r="P146" s="135">
        <f>SUM(P147:P151)</f>
        <v>0</v>
      </c>
      <c r="R146" s="135">
        <f>SUM(R147:R151)</f>
        <v>0</v>
      </c>
      <c r="T146" s="136">
        <f>SUM(T147:T151)</f>
        <v>0</v>
      </c>
      <c r="AR146" s="130" t="s">
        <v>83</v>
      </c>
      <c r="AT146" s="137" t="s">
        <v>74</v>
      </c>
      <c r="AU146" s="137" t="s">
        <v>83</v>
      </c>
      <c r="AY146" s="130" t="s">
        <v>119</v>
      </c>
      <c r="BK146" s="138">
        <f>SUM(BK147:BK151)</f>
        <v>0</v>
      </c>
    </row>
    <row r="147" spans="2:65" s="1" customFormat="1" ht="24" customHeight="1">
      <c r="B147" s="141"/>
      <c r="C147" s="142" t="s">
        <v>186</v>
      </c>
      <c r="D147" s="142" t="s">
        <v>122</v>
      </c>
      <c r="E147" s="143" t="s">
        <v>187</v>
      </c>
      <c r="F147" s="144" t="s">
        <v>188</v>
      </c>
      <c r="G147" s="145" t="s">
        <v>189</v>
      </c>
      <c r="H147" s="146">
        <v>0.85499999999999998</v>
      </c>
      <c r="I147" s="147"/>
      <c r="J147" s="148">
        <f>ROUND(I147*H147,2)</f>
        <v>0</v>
      </c>
      <c r="K147" s="144" t="s">
        <v>182</v>
      </c>
      <c r="L147" s="28"/>
      <c r="M147" s="149" t="s">
        <v>1</v>
      </c>
      <c r="N147" s="150" t="s">
        <v>40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127</v>
      </c>
      <c r="AT147" s="153" t="s">
        <v>122</v>
      </c>
      <c r="AU147" s="153" t="s">
        <v>80</v>
      </c>
      <c r="AY147" s="13" t="s">
        <v>119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3" t="s">
        <v>83</v>
      </c>
      <c r="BK147" s="154">
        <f>ROUND(I147*H147,2)</f>
        <v>0</v>
      </c>
      <c r="BL147" s="13" t="s">
        <v>127</v>
      </c>
      <c r="BM147" s="153" t="s">
        <v>190</v>
      </c>
    </row>
    <row r="148" spans="2:65" s="1" customFormat="1" ht="24" customHeight="1">
      <c r="B148" s="141"/>
      <c r="C148" s="142" t="s">
        <v>8</v>
      </c>
      <c r="D148" s="142" t="s">
        <v>122</v>
      </c>
      <c r="E148" s="143" t="s">
        <v>191</v>
      </c>
      <c r="F148" s="144" t="s">
        <v>192</v>
      </c>
      <c r="G148" s="145" t="s">
        <v>189</v>
      </c>
      <c r="H148" s="146">
        <v>0.85499999999999998</v>
      </c>
      <c r="I148" s="147"/>
      <c r="J148" s="148">
        <f>ROUND(I148*H148,2)</f>
        <v>0</v>
      </c>
      <c r="K148" s="144" t="s">
        <v>182</v>
      </c>
      <c r="L148" s="28"/>
      <c r="M148" s="149" t="s">
        <v>1</v>
      </c>
      <c r="N148" s="150" t="s">
        <v>40</v>
      </c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AR148" s="153" t="s">
        <v>127</v>
      </c>
      <c r="AT148" s="153" t="s">
        <v>122</v>
      </c>
      <c r="AU148" s="153" t="s">
        <v>80</v>
      </c>
      <c r="AY148" s="13" t="s">
        <v>119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3" t="s">
        <v>83</v>
      </c>
      <c r="BK148" s="154">
        <f>ROUND(I148*H148,2)</f>
        <v>0</v>
      </c>
      <c r="BL148" s="13" t="s">
        <v>127</v>
      </c>
      <c r="BM148" s="153" t="s">
        <v>193</v>
      </c>
    </row>
    <row r="149" spans="2:65" s="1" customFormat="1" ht="24" customHeight="1">
      <c r="B149" s="141"/>
      <c r="C149" s="142" t="s">
        <v>194</v>
      </c>
      <c r="D149" s="142" t="s">
        <v>122</v>
      </c>
      <c r="E149" s="143" t="s">
        <v>195</v>
      </c>
      <c r="F149" s="144" t="s">
        <v>196</v>
      </c>
      <c r="G149" s="145" t="s">
        <v>189</v>
      </c>
      <c r="H149" s="146">
        <v>0.85499999999999998</v>
      </c>
      <c r="I149" s="147"/>
      <c r="J149" s="148">
        <f>ROUND(I149*H149,2)</f>
        <v>0</v>
      </c>
      <c r="K149" s="144" t="s">
        <v>182</v>
      </c>
      <c r="L149" s="28"/>
      <c r="M149" s="149" t="s">
        <v>1</v>
      </c>
      <c r="N149" s="150" t="s">
        <v>40</v>
      </c>
      <c r="P149" s="151">
        <f>O149*H149</f>
        <v>0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AR149" s="153" t="s">
        <v>127</v>
      </c>
      <c r="AT149" s="153" t="s">
        <v>122</v>
      </c>
      <c r="AU149" s="153" t="s">
        <v>80</v>
      </c>
      <c r="AY149" s="13" t="s">
        <v>119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3" t="s">
        <v>83</v>
      </c>
      <c r="BK149" s="154">
        <f>ROUND(I149*H149,2)</f>
        <v>0</v>
      </c>
      <c r="BL149" s="13" t="s">
        <v>127</v>
      </c>
      <c r="BM149" s="153" t="s">
        <v>197</v>
      </c>
    </row>
    <row r="150" spans="2:65" s="1" customFormat="1" ht="24" customHeight="1">
      <c r="B150" s="141"/>
      <c r="C150" s="142" t="s">
        <v>198</v>
      </c>
      <c r="D150" s="142" t="s">
        <v>122</v>
      </c>
      <c r="E150" s="143" t="s">
        <v>199</v>
      </c>
      <c r="F150" s="144" t="s">
        <v>200</v>
      </c>
      <c r="G150" s="145" t="s">
        <v>189</v>
      </c>
      <c r="H150" s="146">
        <v>0.85499999999999998</v>
      </c>
      <c r="I150" s="147"/>
      <c r="J150" s="148">
        <f>ROUND(I150*H150,2)</f>
        <v>0</v>
      </c>
      <c r="K150" s="144" t="s">
        <v>182</v>
      </c>
      <c r="L150" s="28"/>
      <c r="M150" s="149" t="s">
        <v>1</v>
      </c>
      <c r="N150" s="150" t="s">
        <v>40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153" t="s">
        <v>127</v>
      </c>
      <c r="AT150" s="153" t="s">
        <v>122</v>
      </c>
      <c r="AU150" s="153" t="s">
        <v>80</v>
      </c>
      <c r="AY150" s="13" t="s">
        <v>119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3" t="s">
        <v>83</v>
      </c>
      <c r="BK150" s="154">
        <f>ROUND(I150*H150,2)</f>
        <v>0</v>
      </c>
      <c r="BL150" s="13" t="s">
        <v>127</v>
      </c>
      <c r="BM150" s="153" t="s">
        <v>201</v>
      </c>
    </row>
    <row r="151" spans="2:65" s="1" customFormat="1" ht="24" customHeight="1">
      <c r="B151" s="141"/>
      <c r="C151" s="142" t="s">
        <v>202</v>
      </c>
      <c r="D151" s="142" t="s">
        <v>122</v>
      </c>
      <c r="E151" s="143" t="s">
        <v>203</v>
      </c>
      <c r="F151" s="144" t="s">
        <v>204</v>
      </c>
      <c r="G151" s="145" t="s">
        <v>189</v>
      </c>
      <c r="H151" s="146">
        <v>0.85499999999999998</v>
      </c>
      <c r="I151" s="147"/>
      <c r="J151" s="148">
        <f>ROUND(I151*H151,2)</f>
        <v>0</v>
      </c>
      <c r="K151" s="144" t="s">
        <v>182</v>
      </c>
      <c r="L151" s="28"/>
      <c r="M151" s="149" t="s">
        <v>1</v>
      </c>
      <c r="N151" s="150" t="s">
        <v>40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153" t="s">
        <v>127</v>
      </c>
      <c r="AT151" s="153" t="s">
        <v>122</v>
      </c>
      <c r="AU151" s="153" t="s">
        <v>80</v>
      </c>
      <c r="AY151" s="13" t="s">
        <v>119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3" t="s">
        <v>83</v>
      </c>
      <c r="BK151" s="154">
        <f>ROUND(I151*H151,2)</f>
        <v>0</v>
      </c>
      <c r="BL151" s="13" t="s">
        <v>127</v>
      </c>
      <c r="BM151" s="153" t="s">
        <v>205</v>
      </c>
    </row>
    <row r="152" spans="2:65" s="11" customFormat="1" ht="25.9" customHeight="1">
      <c r="B152" s="129"/>
      <c r="D152" s="130" t="s">
        <v>74</v>
      </c>
      <c r="E152" s="131" t="s">
        <v>206</v>
      </c>
      <c r="F152" s="131" t="s">
        <v>207</v>
      </c>
      <c r="I152" s="132"/>
      <c r="J152" s="133">
        <f>BK152</f>
        <v>0</v>
      </c>
      <c r="L152" s="129"/>
      <c r="M152" s="134"/>
      <c r="P152" s="135">
        <f>P153+P200+P207+P223</f>
        <v>0</v>
      </c>
      <c r="R152" s="135">
        <f>R153+R200+R207+R223</f>
        <v>0.14980000000000004</v>
      </c>
      <c r="T152" s="136">
        <f>T153+T200+T207+T223</f>
        <v>0</v>
      </c>
      <c r="AR152" s="130" t="s">
        <v>80</v>
      </c>
      <c r="AT152" s="137" t="s">
        <v>74</v>
      </c>
      <c r="AU152" s="137" t="s">
        <v>75</v>
      </c>
      <c r="AY152" s="130" t="s">
        <v>119</v>
      </c>
      <c r="BK152" s="138">
        <f>BK153+BK200+BK207+BK223</f>
        <v>0</v>
      </c>
    </row>
    <row r="153" spans="2:65" s="11" customFormat="1" ht="22.9" customHeight="1">
      <c r="B153" s="129"/>
      <c r="D153" s="130" t="s">
        <v>74</v>
      </c>
      <c r="E153" s="139" t="s">
        <v>208</v>
      </c>
      <c r="F153" s="139" t="s">
        <v>209</v>
      </c>
      <c r="I153" s="132"/>
      <c r="J153" s="140">
        <f>BK153</f>
        <v>0</v>
      </c>
      <c r="L153" s="129"/>
      <c r="M153" s="134"/>
      <c r="P153" s="135">
        <f>SUM(P154:P199)</f>
        <v>0</v>
      </c>
      <c r="R153" s="135">
        <f>SUM(R154:R199)</f>
        <v>0.14129000000000005</v>
      </c>
      <c r="T153" s="136">
        <f>SUM(T154:T199)</f>
        <v>0</v>
      </c>
      <c r="AR153" s="130" t="s">
        <v>80</v>
      </c>
      <c r="AT153" s="137" t="s">
        <v>74</v>
      </c>
      <c r="AU153" s="137" t="s">
        <v>83</v>
      </c>
      <c r="AY153" s="130" t="s">
        <v>119</v>
      </c>
      <c r="BK153" s="138">
        <f>SUM(BK154:BK199)</f>
        <v>0</v>
      </c>
    </row>
    <row r="154" spans="2:65" s="1" customFormat="1" ht="16.5" customHeight="1">
      <c r="B154" s="141"/>
      <c r="C154" s="142" t="s">
        <v>210</v>
      </c>
      <c r="D154" s="142" t="s">
        <v>122</v>
      </c>
      <c r="E154" s="143" t="s">
        <v>211</v>
      </c>
      <c r="F154" s="144" t="s">
        <v>212</v>
      </c>
      <c r="G154" s="145" t="s">
        <v>150</v>
      </c>
      <c r="H154" s="146">
        <v>23</v>
      </c>
      <c r="I154" s="147"/>
      <c r="J154" s="148">
        <f t="shared" ref="J154:J199" si="10">ROUND(I154*H154,2)</f>
        <v>0</v>
      </c>
      <c r="K154" s="144" t="s">
        <v>126</v>
      </c>
      <c r="L154" s="28"/>
      <c r="M154" s="149" t="s">
        <v>1</v>
      </c>
      <c r="N154" s="150" t="s">
        <v>40</v>
      </c>
      <c r="P154" s="151">
        <f t="shared" ref="P154:P199" si="11">O154*H154</f>
        <v>0</v>
      </c>
      <c r="Q154" s="151">
        <v>0</v>
      </c>
      <c r="R154" s="151">
        <f t="shared" ref="R154:R199" si="12">Q154*H154</f>
        <v>0</v>
      </c>
      <c r="S154" s="151">
        <v>0</v>
      </c>
      <c r="T154" s="152">
        <f t="shared" ref="T154:T199" si="13">S154*H154</f>
        <v>0</v>
      </c>
      <c r="AR154" s="153" t="s">
        <v>194</v>
      </c>
      <c r="AT154" s="153" t="s">
        <v>122</v>
      </c>
      <c r="AU154" s="153" t="s">
        <v>80</v>
      </c>
      <c r="AY154" s="13" t="s">
        <v>119</v>
      </c>
      <c r="BE154" s="154">
        <f t="shared" ref="BE154:BE199" si="14">IF(N154="základní",J154,0)</f>
        <v>0</v>
      </c>
      <c r="BF154" s="154">
        <f t="shared" ref="BF154:BF199" si="15">IF(N154="snížená",J154,0)</f>
        <v>0</v>
      </c>
      <c r="BG154" s="154">
        <f t="shared" ref="BG154:BG199" si="16">IF(N154="zákl. přenesená",J154,0)</f>
        <v>0</v>
      </c>
      <c r="BH154" s="154">
        <f t="shared" ref="BH154:BH199" si="17">IF(N154="sníž. přenesená",J154,0)</f>
        <v>0</v>
      </c>
      <c r="BI154" s="154">
        <f t="shared" ref="BI154:BI199" si="18">IF(N154="nulová",J154,0)</f>
        <v>0</v>
      </c>
      <c r="BJ154" s="13" t="s">
        <v>83</v>
      </c>
      <c r="BK154" s="154">
        <f t="shared" ref="BK154:BK199" si="19">ROUND(I154*H154,2)</f>
        <v>0</v>
      </c>
      <c r="BL154" s="13" t="s">
        <v>194</v>
      </c>
      <c r="BM154" s="153" t="s">
        <v>213</v>
      </c>
    </row>
    <row r="155" spans="2:65" s="1" customFormat="1" ht="24" customHeight="1">
      <c r="B155" s="141"/>
      <c r="C155" s="155" t="s">
        <v>214</v>
      </c>
      <c r="D155" s="155" t="s">
        <v>117</v>
      </c>
      <c r="E155" s="156" t="s">
        <v>215</v>
      </c>
      <c r="F155" s="157" t="s">
        <v>216</v>
      </c>
      <c r="G155" s="158" t="s">
        <v>150</v>
      </c>
      <c r="H155" s="159">
        <v>23</v>
      </c>
      <c r="I155" s="160"/>
      <c r="J155" s="161">
        <f t="shared" si="10"/>
        <v>0</v>
      </c>
      <c r="K155" s="157" t="s">
        <v>126</v>
      </c>
      <c r="L155" s="162"/>
      <c r="M155" s="163" t="s">
        <v>1</v>
      </c>
      <c r="N155" s="164" t="s">
        <v>40</v>
      </c>
      <c r="P155" s="151">
        <f t="shared" si="11"/>
        <v>0</v>
      </c>
      <c r="Q155" s="151">
        <v>9.0000000000000006E-5</v>
      </c>
      <c r="R155" s="151">
        <f t="shared" si="12"/>
        <v>2.0700000000000002E-3</v>
      </c>
      <c r="S155" s="151">
        <v>0</v>
      </c>
      <c r="T155" s="152">
        <f t="shared" si="13"/>
        <v>0</v>
      </c>
      <c r="AR155" s="153" t="s">
        <v>217</v>
      </c>
      <c r="AT155" s="153" t="s">
        <v>117</v>
      </c>
      <c r="AU155" s="153" t="s">
        <v>80</v>
      </c>
      <c r="AY155" s="13" t="s">
        <v>119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3" t="s">
        <v>83</v>
      </c>
      <c r="BK155" s="154">
        <f t="shared" si="19"/>
        <v>0</v>
      </c>
      <c r="BL155" s="13" t="s">
        <v>194</v>
      </c>
      <c r="BM155" s="153" t="s">
        <v>218</v>
      </c>
    </row>
    <row r="156" spans="2:65" s="1" customFormat="1" ht="16.5" customHeight="1">
      <c r="B156" s="141"/>
      <c r="C156" s="142" t="s">
        <v>7</v>
      </c>
      <c r="D156" s="142" t="s">
        <v>122</v>
      </c>
      <c r="E156" s="143" t="s">
        <v>219</v>
      </c>
      <c r="F156" s="144" t="s">
        <v>220</v>
      </c>
      <c r="G156" s="145" t="s">
        <v>150</v>
      </c>
      <c r="H156" s="146">
        <v>77</v>
      </c>
      <c r="I156" s="147"/>
      <c r="J156" s="148">
        <f t="shared" si="10"/>
        <v>0</v>
      </c>
      <c r="K156" s="144" t="s">
        <v>126</v>
      </c>
      <c r="L156" s="28"/>
      <c r="M156" s="149" t="s">
        <v>1</v>
      </c>
      <c r="N156" s="150" t="s">
        <v>40</v>
      </c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AR156" s="153" t="s">
        <v>194</v>
      </c>
      <c r="AT156" s="153" t="s">
        <v>122</v>
      </c>
      <c r="AU156" s="153" t="s">
        <v>80</v>
      </c>
      <c r="AY156" s="13" t="s">
        <v>119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3" t="s">
        <v>83</v>
      </c>
      <c r="BK156" s="154">
        <f t="shared" si="19"/>
        <v>0</v>
      </c>
      <c r="BL156" s="13" t="s">
        <v>194</v>
      </c>
      <c r="BM156" s="153" t="s">
        <v>221</v>
      </c>
    </row>
    <row r="157" spans="2:65" s="1" customFormat="1" ht="16.5" customHeight="1">
      <c r="B157" s="141"/>
      <c r="C157" s="155" t="s">
        <v>222</v>
      </c>
      <c r="D157" s="155" t="s">
        <v>117</v>
      </c>
      <c r="E157" s="156" t="s">
        <v>223</v>
      </c>
      <c r="F157" s="157" t="s">
        <v>224</v>
      </c>
      <c r="G157" s="158" t="s">
        <v>150</v>
      </c>
      <c r="H157" s="159">
        <v>77</v>
      </c>
      <c r="I157" s="160"/>
      <c r="J157" s="161">
        <f t="shared" si="10"/>
        <v>0</v>
      </c>
      <c r="K157" s="157" t="s">
        <v>126</v>
      </c>
      <c r="L157" s="162"/>
      <c r="M157" s="163" t="s">
        <v>1</v>
      </c>
      <c r="N157" s="164" t="s">
        <v>40</v>
      </c>
      <c r="P157" s="151">
        <f t="shared" si="11"/>
        <v>0</v>
      </c>
      <c r="Q157" s="151">
        <v>3.0000000000000001E-5</v>
      </c>
      <c r="R157" s="151">
        <f t="shared" si="12"/>
        <v>2.31E-3</v>
      </c>
      <c r="S157" s="151">
        <v>0</v>
      </c>
      <c r="T157" s="152">
        <f t="shared" si="13"/>
        <v>0</v>
      </c>
      <c r="AR157" s="153" t="s">
        <v>217</v>
      </c>
      <c r="AT157" s="153" t="s">
        <v>117</v>
      </c>
      <c r="AU157" s="153" t="s">
        <v>80</v>
      </c>
      <c r="AY157" s="13" t="s">
        <v>119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3" t="s">
        <v>83</v>
      </c>
      <c r="BK157" s="154">
        <f t="shared" si="19"/>
        <v>0</v>
      </c>
      <c r="BL157" s="13" t="s">
        <v>194</v>
      </c>
      <c r="BM157" s="153" t="s">
        <v>225</v>
      </c>
    </row>
    <row r="158" spans="2:65" s="1" customFormat="1" ht="24" customHeight="1">
      <c r="B158" s="141"/>
      <c r="C158" s="142" t="s">
        <v>226</v>
      </c>
      <c r="D158" s="142" t="s">
        <v>122</v>
      </c>
      <c r="E158" s="143" t="s">
        <v>227</v>
      </c>
      <c r="F158" s="144" t="s">
        <v>228</v>
      </c>
      <c r="G158" s="145" t="s">
        <v>173</v>
      </c>
      <c r="H158" s="146">
        <v>14</v>
      </c>
      <c r="I158" s="147"/>
      <c r="J158" s="148">
        <f t="shared" si="10"/>
        <v>0</v>
      </c>
      <c r="K158" s="144" t="s">
        <v>126</v>
      </c>
      <c r="L158" s="28"/>
      <c r="M158" s="149" t="s">
        <v>1</v>
      </c>
      <c r="N158" s="150" t="s">
        <v>40</v>
      </c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AR158" s="153" t="s">
        <v>194</v>
      </c>
      <c r="AT158" s="153" t="s">
        <v>122</v>
      </c>
      <c r="AU158" s="153" t="s">
        <v>80</v>
      </c>
      <c r="AY158" s="13" t="s">
        <v>119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3" t="s">
        <v>83</v>
      </c>
      <c r="BK158" s="154">
        <f t="shared" si="19"/>
        <v>0</v>
      </c>
      <c r="BL158" s="13" t="s">
        <v>194</v>
      </c>
      <c r="BM158" s="153" t="s">
        <v>229</v>
      </c>
    </row>
    <row r="159" spans="2:65" s="1" customFormat="1" ht="16.5" customHeight="1">
      <c r="B159" s="141"/>
      <c r="C159" s="155" t="s">
        <v>230</v>
      </c>
      <c r="D159" s="155" t="s">
        <v>117</v>
      </c>
      <c r="E159" s="156" t="s">
        <v>231</v>
      </c>
      <c r="F159" s="157" t="s">
        <v>232</v>
      </c>
      <c r="G159" s="158" t="s">
        <v>173</v>
      </c>
      <c r="H159" s="159">
        <v>14</v>
      </c>
      <c r="I159" s="160"/>
      <c r="J159" s="161">
        <f t="shared" si="10"/>
        <v>0</v>
      </c>
      <c r="K159" s="157" t="s">
        <v>164</v>
      </c>
      <c r="L159" s="162"/>
      <c r="M159" s="163" t="s">
        <v>1</v>
      </c>
      <c r="N159" s="164" t="s">
        <v>40</v>
      </c>
      <c r="P159" s="151">
        <f t="shared" si="11"/>
        <v>0</v>
      </c>
      <c r="Q159" s="151">
        <v>1.6000000000000001E-4</v>
      </c>
      <c r="R159" s="151">
        <f t="shared" si="12"/>
        <v>2.2400000000000002E-3</v>
      </c>
      <c r="S159" s="151">
        <v>0</v>
      </c>
      <c r="T159" s="152">
        <f t="shared" si="13"/>
        <v>0</v>
      </c>
      <c r="AR159" s="153" t="s">
        <v>217</v>
      </c>
      <c r="AT159" s="153" t="s">
        <v>117</v>
      </c>
      <c r="AU159" s="153" t="s">
        <v>80</v>
      </c>
      <c r="AY159" s="13" t="s">
        <v>119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3" t="s">
        <v>83</v>
      </c>
      <c r="BK159" s="154">
        <f t="shared" si="19"/>
        <v>0</v>
      </c>
      <c r="BL159" s="13" t="s">
        <v>194</v>
      </c>
      <c r="BM159" s="153" t="s">
        <v>233</v>
      </c>
    </row>
    <row r="160" spans="2:65" s="1" customFormat="1" ht="24" customHeight="1">
      <c r="B160" s="141"/>
      <c r="C160" s="142" t="s">
        <v>234</v>
      </c>
      <c r="D160" s="142" t="s">
        <v>122</v>
      </c>
      <c r="E160" s="143" t="s">
        <v>235</v>
      </c>
      <c r="F160" s="144" t="s">
        <v>236</v>
      </c>
      <c r="G160" s="145" t="s">
        <v>173</v>
      </c>
      <c r="H160" s="146">
        <v>547</v>
      </c>
      <c r="I160" s="147"/>
      <c r="J160" s="148">
        <f t="shared" si="10"/>
        <v>0</v>
      </c>
      <c r="K160" s="144" t="s">
        <v>126</v>
      </c>
      <c r="L160" s="28"/>
      <c r="M160" s="149" t="s">
        <v>1</v>
      </c>
      <c r="N160" s="150" t="s">
        <v>40</v>
      </c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AR160" s="153" t="s">
        <v>194</v>
      </c>
      <c r="AT160" s="153" t="s">
        <v>122</v>
      </c>
      <c r="AU160" s="153" t="s">
        <v>80</v>
      </c>
      <c r="AY160" s="13" t="s">
        <v>119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3" t="s">
        <v>83</v>
      </c>
      <c r="BK160" s="154">
        <f t="shared" si="19"/>
        <v>0</v>
      </c>
      <c r="BL160" s="13" t="s">
        <v>194</v>
      </c>
      <c r="BM160" s="153" t="s">
        <v>237</v>
      </c>
    </row>
    <row r="161" spans="2:65" s="1" customFormat="1" ht="16.5" customHeight="1">
      <c r="B161" s="141"/>
      <c r="C161" s="155" t="s">
        <v>238</v>
      </c>
      <c r="D161" s="155" t="s">
        <v>117</v>
      </c>
      <c r="E161" s="156" t="s">
        <v>239</v>
      </c>
      <c r="F161" s="157" t="s">
        <v>240</v>
      </c>
      <c r="G161" s="158" t="s">
        <v>173</v>
      </c>
      <c r="H161" s="159">
        <v>138</v>
      </c>
      <c r="I161" s="160"/>
      <c r="J161" s="161">
        <f t="shared" si="10"/>
        <v>0</v>
      </c>
      <c r="K161" s="157" t="s">
        <v>151</v>
      </c>
      <c r="L161" s="162"/>
      <c r="M161" s="163" t="s">
        <v>1</v>
      </c>
      <c r="N161" s="164" t="s">
        <v>40</v>
      </c>
      <c r="P161" s="151">
        <f t="shared" si="11"/>
        <v>0</v>
      </c>
      <c r="Q161" s="151">
        <v>1.2E-4</v>
      </c>
      <c r="R161" s="151">
        <f t="shared" si="12"/>
        <v>1.6560000000000002E-2</v>
      </c>
      <c r="S161" s="151">
        <v>0</v>
      </c>
      <c r="T161" s="152">
        <f t="shared" si="13"/>
        <v>0</v>
      </c>
      <c r="AR161" s="153" t="s">
        <v>217</v>
      </c>
      <c r="AT161" s="153" t="s">
        <v>117</v>
      </c>
      <c r="AU161" s="153" t="s">
        <v>80</v>
      </c>
      <c r="AY161" s="13" t="s">
        <v>119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3" t="s">
        <v>83</v>
      </c>
      <c r="BK161" s="154">
        <f t="shared" si="19"/>
        <v>0</v>
      </c>
      <c r="BL161" s="13" t="s">
        <v>194</v>
      </c>
      <c r="BM161" s="153" t="s">
        <v>241</v>
      </c>
    </row>
    <row r="162" spans="2:65" s="1" customFormat="1" ht="16.5" customHeight="1">
      <c r="B162" s="141"/>
      <c r="C162" s="155" t="s">
        <v>242</v>
      </c>
      <c r="D162" s="155" t="s">
        <v>117</v>
      </c>
      <c r="E162" s="156" t="s">
        <v>243</v>
      </c>
      <c r="F162" s="157" t="s">
        <v>244</v>
      </c>
      <c r="G162" s="158" t="s">
        <v>173</v>
      </c>
      <c r="H162" s="159">
        <v>59</v>
      </c>
      <c r="I162" s="160"/>
      <c r="J162" s="161">
        <f t="shared" si="10"/>
        <v>0</v>
      </c>
      <c r="K162" s="157" t="s">
        <v>1</v>
      </c>
      <c r="L162" s="162"/>
      <c r="M162" s="163" t="s">
        <v>1</v>
      </c>
      <c r="N162" s="164" t="s">
        <v>40</v>
      </c>
      <c r="P162" s="151">
        <f t="shared" si="11"/>
        <v>0</v>
      </c>
      <c r="Q162" s="151">
        <v>1.2E-4</v>
      </c>
      <c r="R162" s="151">
        <f t="shared" si="12"/>
        <v>7.0800000000000004E-3</v>
      </c>
      <c r="S162" s="151">
        <v>0</v>
      </c>
      <c r="T162" s="152">
        <f t="shared" si="13"/>
        <v>0</v>
      </c>
      <c r="AR162" s="153" t="s">
        <v>217</v>
      </c>
      <c r="AT162" s="153" t="s">
        <v>117</v>
      </c>
      <c r="AU162" s="153" t="s">
        <v>80</v>
      </c>
      <c r="AY162" s="13" t="s">
        <v>119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3" t="s">
        <v>83</v>
      </c>
      <c r="BK162" s="154">
        <f t="shared" si="19"/>
        <v>0</v>
      </c>
      <c r="BL162" s="13" t="s">
        <v>194</v>
      </c>
      <c r="BM162" s="153" t="s">
        <v>245</v>
      </c>
    </row>
    <row r="163" spans="2:65" s="1" customFormat="1" ht="16.5" customHeight="1">
      <c r="B163" s="141"/>
      <c r="C163" s="155" t="s">
        <v>246</v>
      </c>
      <c r="D163" s="155" t="s">
        <v>117</v>
      </c>
      <c r="E163" s="156" t="s">
        <v>247</v>
      </c>
      <c r="F163" s="157" t="s">
        <v>248</v>
      </c>
      <c r="G163" s="158" t="s">
        <v>173</v>
      </c>
      <c r="H163" s="159">
        <v>350</v>
      </c>
      <c r="I163" s="160"/>
      <c r="J163" s="161">
        <f t="shared" si="10"/>
        <v>0</v>
      </c>
      <c r="K163" s="157" t="s">
        <v>151</v>
      </c>
      <c r="L163" s="162"/>
      <c r="M163" s="163" t="s">
        <v>1</v>
      </c>
      <c r="N163" s="164" t="s">
        <v>40</v>
      </c>
      <c r="P163" s="151">
        <f t="shared" si="11"/>
        <v>0</v>
      </c>
      <c r="Q163" s="151">
        <v>1.7000000000000001E-4</v>
      </c>
      <c r="R163" s="151">
        <f t="shared" si="12"/>
        <v>5.9500000000000004E-2</v>
      </c>
      <c r="S163" s="151">
        <v>0</v>
      </c>
      <c r="T163" s="152">
        <f t="shared" si="13"/>
        <v>0</v>
      </c>
      <c r="AR163" s="153" t="s">
        <v>217</v>
      </c>
      <c r="AT163" s="153" t="s">
        <v>117</v>
      </c>
      <c r="AU163" s="153" t="s">
        <v>80</v>
      </c>
      <c r="AY163" s="13" t="s">
        <v>119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3" t="s">
        <v>83</v>
      </c>
      <c r="BK163" s="154">
        <f t="shared" si="19"/>
        <v>0</v>
      </c>
      <c r="BL163" s="13" t="s">
        <v>194</v>
      </c>
      <c r="BM163" s="153" t="s">
        <v>249</v>
      </c>
    </row>
    <row r="164" spans="2:65" s="1" customFormat="1" ht="24" customHeight="1">
      <c r="B164" s="141"/>
      <c r="C164" s="142" t="s">
        <v>250</v>
      </c>
      <c r="D164" s="142" t="s">
        <v>122</v>
      </c>
      <c r="E164" s="143" t="s">
        <v>251</v>
      </c>
      <c r="F164" s="144" t="s">
        <v>252</v>
      </c>
      <c r="G164" s="145" t="s">
        <v>173</v>
      </c>
      <c r="H164" s="146">
        <v>5</v>
      </c>
      <c r="I164" s="147"/>
      <c r="J164" s="148">
        <f t="shared" si="10"/>
        <v>0</v>
      </c>
      <c r="K164" s="144" t="s">
        <v>160</v>
      </c>
      <c r="L164" s="28"/>
      <c r="M164" s="149" t="s">
        <v>1</v>
      </c>
      <c r="N164" s="150" t="s">
        <v>40</v>
      </c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AR164" s="153" t="s">
        <v>194</v>
      </c>
      <c r="AT164" s="153" t="s">
        <v>122</v>
      </c>
      <c r="AU164" s="153" t="s">
        <v>80</v>
      </c>
      <c r="AY164" s="13" t="s">
        <v>119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3" t="s">
        <v>83</v>
      </c>
      <c r="BK164" s="154">
        <f t="shared" si="19"/>
        <v>0</v>
      </c>
      <c r="BL164" s="13" t="s">
        <v>194</v>
      </c>
      <c r="BM164" s="153" t="s">
        <v>253</v>
      </c>
    </row>
    <row r="165" spans="2:65" s="1" customFormat="1" ht="16.5" customHeight="1">
      <c r="B165" s="141"/>
      <c r="C165" s="155" t="s">
        <v>254</v>
      </c>
      <c r="D165" s="155" t="s">
        <v>117</v>
      </c>
      <c r="E165" s="156" t="s">
        <v>255</v>
      </c>
      <c r="F165" s="157" t="s">
        <v>256</v>
      </c>
      <c r="G165" s="158" t="s">
        <v>173</v>
      </c>
      <c r="H165" s="159">
        <v>5</v>
      </c>
      <c r="I165" s="160"/>
      <c r="J165" s="161">
        <f t="shared" si="10"/>
        <v>0</v>
      </c>
      <c r="K165" s="157" t="s">
        <v>160</v>
      </c>
      <c r="L165" s="162"/>
      <c r="M165" s="163" t="s">
        <v>1</v>
      </c>
      <c r="N165" s="164" t="s">
        <v>40</v>
      </c>
      <c r="P165" s="151">
        <f t="shared" si="11"/>
        <v>0</v>
      </c>
      <c r="Q165" s="151">
        <v>1.6000000000000001E-4</v>
      </c>
      <c r="R165" s="151">
        <f t="shared" si="12"/>
        <v>8.0000000000000004E-4</v>
      </c>
      <c r="S165" s="151">
        <v>0</v>
      </c>
      <c r="T165" s="152">
        <f t="shared" si="13"/>
        <v>0</v>
      </c>
      <c r="AR165" s="153" t="s">
        <v>217</v>
      </c>
      <c r="AT165" s="153" t="s">
        <v>117</v>
      </c>
      <c r="AU165" s="153" t="s">
        <v>80</v>
      </c>
      <c r="AY165" s="13" t="s">
        <v>119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3" t="s">
        <v>83</v>
      </c>
      <c r="BK165" s="154">
        <f t="shared" si="19"/>
        <v>0</v>
      </c>
      <c r="BL165" s="13" t="s">
        <v>194</v>
      </c>
      <c r="BM165" s="153" t="s">
        <v>257</v>
      </c>
    </row>
    <row r="166" spans="2:65" s="1" customFormat="1" ht="24" customHeight="1">
      <c r="B166" s="141"/>
      <c r="C166" s="142" t="s">
        <v>258</v>
      </c>
      <c r="D166" s="142" t="s">
        <v>122</v>
      </c>
      <c r="E166" s="143" t="s">
        <v>259</v>
      </c>
      <c r="F166" s="144" t="s">
        <v>260</v>
      </c>
      <c r="G166" s="145" t="s">
        <v>150</v>
      </c>
      <c r="H166" s="146">
        <v>66</v>
      </c>
      <c r="I166" s="147"/>
      <c r="J166" s="148">
        <f t="shared" si="10"/>
        <v>0</v>
      </c>
      <c r="K166" s="144" t="s">
        <v>126</v>
      </c>
      <c r="L166" s="28"/>
      <c r="M166" s="149" t="s">
        <v>1</v>
      </c>
      <c r="N166" s="150" t="s">
        <v>40</v>
      </c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AR166" s="153" t="s">
        <v>194</v>
      </c>
      <c r="AT166" s="153" t="s">
        <v>122</v>
      </c>
      <c r="AU166" s="153" t="s">
        <v>80</v>
      </c>
      <c r="AY166" s="13" t="s">
        <v>119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3" t="s">
        <v>83</v>
      </c>
      <c r="BK166" s="154">
        <f t="shared" si="19"/>
        <v>0</v>
      </c>
      <c r="BL166" s="13" t="s">
        <v>194</v>
      </c>
      <c r="BM166" s="153" t="s">
        <v>261</v>
      </c>
    </row>
    <row r="167" spans="2:65" s="1" customFormat="1" ht="24" customHeight="1">
      <c r="B167" s="141"/>
      <c r="C167" s="142" t="s">
        <v>217</v>
      </c>
      <c r="D167" s="142" t="s">
        <v>122</v>
      </c>
      <c r="E167" s="143" t="s">
        <v>262</v>
      </c>
      <c r="F167" s="144" t="s">
        <v>263</v>
      </c>
      <c r="G167" s="145" t="s">
        <v>150</v>
      </c>
      <c r="H167" s="146">
        <v>36</v>
      </c>
      <c r="I167" s="147"/>
      <c r="J167" s="148">
        <f t="shared" si="10"/>
        <v>0</v>
      </c>
      <c r="K167" s="144" t="s">
        <v>126</v>
      </c>
      <c r="L167" s="28"/>
      <c r="M167" s="149" t="s">
        <v>1</v>
      </c>
      <c r="N167" s="150" t="s">
        <v>40</v>
      </c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AR167" s="153" t="s">
        <v>194</v>
      </c>
      <c r="AT167" s="153" t="s">
        <v>122</v>
      </c>
      <c r="AU167" s="153" t="s">
        <v>80</v>
      </c>
      <c r="AY167" s="13" t="s">
        <v>119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3" t="s">
        <v>83</v>
      </c>
      <c r="BK167" s="154">
        <f t="shared" si="19"/>
        <v>0</v>
      </c>
      <c r="BL167" s="13" t="s">
        <v>194</v>
      </c>
      <c r="BM167" s="153" t="s">
        <v>264</v>
      </c>
    </row>
    <row r="168" spans="2:65" s="1" customFormat="1" ht="24" customHeight="1">
      <c r="B168" s="141"/>
      <c r="C168" s="142" t="s">
        <v>265</v>
      </c>
      <c r="D168" s="142" t="s">
        <v>122</v>
      </c>
      <c r="E168" s="143" t="s">
        <v>266</v>
      </c>
      <c r="F168" s="144" t="s">
        <v>267</v>
      </c>
      <c r="G168" s="145" t="s">
        <v>150</v>
      </c>
      <c r="H168" s="146">
        <v>2</v>
      </c>
      <c r="I168" s="147"/>
      <c r="J168" s="148">
        <f t="shared" si="10"/>
        <v>0</v>
      </c>
      <c r="K168" s="144" t="s">
        <v>126</v>
      </c>
      <c r="L168" s="28"/>
      <c r="M168" s="149" t="s">
        <v>1</v>
      </c>
      <c r="N168" s="150" t="s">
        <v>40</v>
      </c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AR168" s="153" t="s">
        <v>194</v>
      </c>
      <c r="AT168" s="153" t="s">
        <v>122</v>
      </c>
      <c r="AU168" s="153" t="s">
        <v>80</v>
      </c>
      <c r="AY168" s="13" t="s">
        <v>119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3" t="s">
        <v>83</v>
      </c>
      <c r="BK168" s="154">
        <f t="shared" si="19"/>
        <v>0</v>
      </c>
      <c r="BL168" s="13" t="s">
        <v>194</v>
      </c>
      <c r="BM168" s="153" t="s">
        <v>268</v>
      </c>
    </row>
    <row r="169" spans="2:65" s="1" customFormat="1" ht="16.5" customHeight="1">
      <c r="B169" s="141"/>
      <c r="C169" s="142" t="s">
        <v>269</v>
      </c>
      <c r="D169" s="142" t="s">
        <v>122</v>
      </c>
      <c r="E169" s="143" t="s">
        <v>270</v>
      </c>
      <c r="F169" s="144" t="s">
        <v>271</v>
      </c>
      <c r="G169" s="145" t="s">
        <v>150</v>
      </c>
      <c r="H169" s="146">
        <v>7</v>
      </c>
      <c r="I169" s="147"/>
      <c r="J169" s="148">
        <f t="shared" si="10"/>
        <v>0</v>
      </c>
      <c r="K169" s="144" t="s">
        <v>164</v>
      </c>
      <c r="L169" s="28"/>
      <c r="M169" s="149" t="s">
        <v>1</v>
      </c>
      <c r="N169" s="150" t="s">
        <v>40</v>
      </c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AR169" s="153" t="s">
        <v>194</v>
      </c>
      <c r="AT169" s="153" t="s">
        <v>122</v>
      </c>
      <c r="AU169" s="153" t="s">
        <v>80</v>
      </c>
      <c r="AY169" s="13" t="s">
        <v>119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3" t="s">
        <v>83</v>
      </c>
      <c r="BK169" s="154">
        <f t="shared" si="19"/>
        <v>0</v>
      </c>
      <c r="BL169" s="13" t="s">
        <v>194</v>
      </c>
      <c r="BM169" s="153" t="s">
        <v>272</v>
      </c>
    </row>
    <row r="170" spans="2:65" s="1" customFormat="1" ht="24" customHeight="1">
      <c r="B170" s="141"/>
      <c r="C170" s="155" t="s">
        <v>273</v>
      </c>
      <c r="D170" s="155" t="s">
        <v>117</v>
      </c>
      <c r="E170" s="156" t="s">
        <v>274</v>
      </c>
      <c r="F170" s="157" t="s">
        <v>275</v>
      </c>
      <c r="G170" s="158" t="s">
        <v>150</v>
      </c>
      <c r="H170" s="159">
        <v>5</v>
      </c>
      <c r="I170" s="160"/>
      <c r="J170" s="161">
        <f t="shared" si="10"/>
        <v>0</v>
      </c>
      <c r="K170" s="157" t="s">
        <v>160</v>
      </c>
      <c r="L170" s="162"/>
      <c r="M170" s="163" t="s">
        <v>1</v>
      </c>
      <c r="N170" s="164" t="s">
        <v>40</v>
      </c>
      <c r="P170" s="151">
        <f t="shared" si="11"/>
        <v>0</v>
      </c>
      <c r="Q170" s="151">
        <v>2.0600000000000002E-3</v>
      </c>
      <c r="R170" s="151">
        <f t="shared" si="12"/>
        <v>1.03E-2</v>
      </c>
      <c r="S170" s="151">
        <v>0</v>
      </c>
      <c r="T170" s="152">
        <f t="shared" si="13"/>
        <v>0</v>
      </c>
      <c r="AR170" s="153" t="s">
        <v>217</v>
      </c>
      <c r="AT170" s="153" t="s">
        <v>117</v>
      </c>
      <c r="AU170" s="153" t="s">
        <v>80</v>
      </c>
      <c r="AY170" s="13" t="s">
        <v>119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3" t="s">
        <v>83</v>
      </c>
      <c r="BK170" s="154">
        <f t="shared" si="19"/>
        <v>0</v>
      </c>
      <c r="BL170" s="13" t="s">
        <v>194</v>
      </c>
      <c r="BM170" s="153" t="s">
        <v>276</v>
      </c>
    </row>
    <row r="171" spans="2:65" s="1" customFormat="1" ht="24" customHeight="1">
      <c r="B171" s="141"/>
      <c r="C171" s="155" t="s">
        <v>277</v>
      </c>
      <c r="D171" s="155" t="s">
        <v>117</v>
      </c>
      <c r="E171" s="156" t="s">
        <v>278</v>
      </c>
      <c r="F171" s="157" t="s">
        <v>279</v>
      </c>
      <c r="G171" s="158" t="s">
        <v>150</v>
      </c>
      <c r="H171" s="159">
        <v>1</v>
      </c>
      <c r="I171" s="160"/>
      <c r="J171" s="161">
        <f t="shared" si="10"/>
        <v>0</v>
      </c>
      <c r="K171" s="157" t="s">
        <v>1</v>
      </c>
      <c r="L171" s="162"/>
      <c r="M171" s="163" t="s">
        <v>1</v>
      </c>
      <c r="N171" s="164" t="s">
        <v>40</v>
      </c>
      <c r="P171" s="151">
        <f t="shared" si="11"/>
        <v>0</v>
      </c>
      <c r="Q171" s="151">
        <v>2.0600000000000002E-3</v>
      </c>
      <c r="R171" s="151">
        <f t="shared" si="12"/>
        <v>2.0600000000000002E-3</v>
      </c>
      <c r="S171" s="151">
        <v>0</v>
      </c>
      <c r="T171" s="152">
        <f t="shared" si="13"/>
        <v>0</v>
      </c>
      <c r="AR171" s="153" t="s">
        <v>217</v>
      </c>
      <c r="AT171" s="153" t="s">
        <v>117</v>
      </c>
      <c r="AU171" s="153" t="s">
        <v>80</v>
      </c>
      <c r="AY171" s="13" t="s">
        <v>119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3" t="s">
        <v>83</v>
      </c>
      <c r="BK171" s="154">
        <f t="shared" si="19"/>
        <v>0</v>
      </c>
      <c r="BL171" s="13" t="s">
        <v>194</v>
      </c>
      <c r="BM171" s="153" t="s">
        <v>280</v>
      </c>
    </row>
    <row r="172" spans="2:65" s="1" customFormat="1" ht="24" customHeight="1">
      <c r="B172" s="141"/>
      <c r="C172" s="155" t="s">
        <v>281</v>
      </c>
      <c r="D172" s="155" t="s">
        <v>117</v>
      </c>
      <c r="E172" s="156" t="s">
        <v>282</v>
      </c>
      <c r="F172" s="157" t="s">
        <v>283</v>
      </c>
      <c r="G172" s="158" t="s">
        <v>150</v>
      </c>
      <c r="H172" s="159">
        <v>1</v>
      </c>
      <c r="I172" s="160"/>
      <c r="J172" s="161">
        <f t="shared" si="10"/>
        <v>0</v>
      </c>
      <c r="K172" s="157" t="s">
        <v>1</v>
      </c>
      <c r="L172" s="162"/>
      <c r="M172" s="163" t="s">
        <v>1</v>
      </c>
      <c r="N172" s="164" t="s">
        <v>40</v>
      </c>
      <c r="P172" s="151">
        <f t="shared" si="11"/>
        <v>0</v>
      </c>
      <c r="Q172" s="151">
        <v>2.0600000000000002E-3</v>
      </c>
      <c r="R172" s="151">
        <f t="shared" si="12"/>
        <v>2.0600000000000002E-3</v>
      </c>
      <c r="S172" s="151">
        <v>0</v>
      </c>
      <c r="T172" s="152">
        <f t="shared" si="13"/>
        <v>0</v>
      </c>
      <c r="AR172" s="153" t="s">
        <v>217</v>
      </c>
      <c r="AT172" s="153" t="s">
        <v>117</v>
      </c>
      <c r="AU172" s="153" t="s">
        <v>80</v>
      </c>
      <c r="AY172" s="13" t="s">
        <v>119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3" t="s">
        <v>83</v>
      </c>
      <c r="BK172" s="154">
        <f t="shared" si="19"/>
        <v>0</v>
      </c>
      <c r="BL172" s="13" t="s">
        <v>194</v>
      </c>
      <c r="BM172" s="153" t="s">
        <v>284</v>
      </c>
    </row>
    <row r="173" spans="2:65" s="1" customFormat="1" ht="24" customHeight="1">
      <c r="B173" s="141"/>
      <c r="C173" s="142" t="s">
        <v>285</v>
      </c>
      <c r="D173" s="142" t="s">
        <v>122</v>
      </c>
      <c r="E173" s="143" t="s">
        <v>286</v>
      </c>
      <c r="F173" s="144" t="s">
        <v>287</v>
      </c>
      <c r="G173" s="145" t="s">
        <v>150</v>
      </c>
      <c r="H173" s="146">
        <v>4</v>
      </c>
      <c r="I173" s="147"/>
      <c r="J173" s="148">
        <f t="shared" si="10"/>
        <v>0</v>
      </c>
      <c r="K173" s="144" t="s">
        <v>126</v>
      </c>
      <c r="L173" s="28"/>
      <c r="M173" s="149" t="s">
        <v>1</v>
      </c>
      <c r="N173" s="150" t="s">
        <v>40</v>
      </c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AR173" s="153" t="s">
        <v>194</v>
      </c>
      <c r="AT173" s="153" t="s">
        <v>122</v>
      </c>
      <c r="AU173" s="153" t="s">
        <v>80</v>
      </c>
      <c r="AY173" s="13" t="s">
        <v>119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3" t="s">
        <v>83</v>
      </c>
      <c r="BK173" s="154">
        <f t="shared" si="19"/>
        <v>0</v>
      </c>
      <c r="BL173" s="13" t="s">
        <v>194</v>
      </c>
      <c r="BM173" s="153" t="s">
        <v>288</v>
      </c>
    </row>
    <row r="174" spans="2:65" s="1" customFormat="1" ht="24" customHeight="1">
      <c r="B174" s="141"/>
      <c r="C174" s="155" t="s">
        <v>289</v>
      </c>
      <c r="D174" s="155" t="s">
        <v>117</v>
      </c>
      <c r="E174" s="156" t="s">
        <v>290</v>
      </c>
      <c r="F174" s="157" t="s">
        <v>291</v>
      </c>
      <c r="G174" s="158" t="s">
        <v>150</v>
      </c>
      <c r="H174" s="159">
        <v>4</v>
      </c>
      <c r="I174" s="160"/>
      <c r="J174" s="161">
        <f t="shared" si="10"/>
        <v>0</v>
      </c>
      <c r="K174" s="157" t="s">
        <v>126</v>
      </c>
      <c r="L174" s="162"/>
      <c r="M174" s="163" t="s">
        <v>1</v>
      </c>
      <c r="N174" s="164" t="s">
        <v>40</v>
      </c>
      <c r="P174" s="151">
        <f t="shared" si="11"/>
        <v>0</v>
      </c>
      <c r="Q174" s="151">
        <v>2.0000000000000002E-5</v>
      </c>
      <c r="R174" s="151">
        <f t="shared" si="12"/>
        <v>8.0000000000000007E-5</v>
      </c>
      <c r="S174" s="151">
        <v>0</v>
      </c>
      <c r="T174" s="152">
        <f t="shared" si="13"/>
        <v>0</v>
      </c>
      <c r="AR174" s="153" t="s">
        <v>217</v>
      </c>
      <c r="AT174" s="153" t="s">
        <v>117</v>
      </c>
      <c r="AU174" s="153" t="s">
        <v>80</v>
      </c>
      <c r="AY174" s="13" t="s">
        <v>119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3" t="s">
        <v>83</v>
      </c>
      <c r="BK174" s="154">
        <f t="shared" si="19"/>
        <v>0</v>
      </c>
      <c r="BL174" s="13" t="s">
        <v>194</v>
      </c>
      <c r="BM174" s="153" t="s">
        <v>292</v>
      </c>
    </row>
    <row r="175" spans="2:65" s="1" customFormat="1" ht="24" customHeight="1">
      <c r="B175" s="141"/>
      <c r="C175" s="142" t="s">
        <v>293</v>
      </c>
      <c r="D175" s="142" t="s">
        <v>122</v>
      </c>
      <c r="E175" s="143" t="s">
        <v>294</v>
      </c>
      <c r="F175" s="144" t="s">
        <v>295</v>
      </c>
      <c r="G175" s="145" t="s">
        <v>150</v>
      </c>
      <c r="H175" s="146">
        <v>3</v>
      </c>
      <c r="I175" s="147"/>
      <c r="J175" s="148">
        <f t="shared" si="10"/>
        <v>0</v>
      </c>
      <c r="K175" s="144" t="s">
        <v>126</v>
      </c>
      <c r="L175" s="28"/>
      <c r="M175" s="149" t="s">
        <v>1</v>
      </c>
      <c r="N175" s="150" t="s">
        <v>40</v>
      </c>
      <c r="P175" s="151">
        <f t="shared" si="11"/>
        <v>0</v>
      </c>
      <c r="Q175" s="151">
        <v>0</v>
      </c>
      <c r="R175" s="151">
        <f t="shared" si="12"/>
        <v>0</v>
      </c>
      <c r="S175" s="151">
        <v>0</v>
      </c>
      <c r="T175" s="152">
        <f t="shared" si="13"/>
        <v>0</v>
      </c>
      <c r="AR175" s="153" t="s">
        <v>194</v>
      </c>
      <c r="AT175" s="153" t="s">
        <v>122</v>
      </c>
      <c r="AU175" s="153" t="s">
        <v>80</v>
      </c>
      <c r="AY175" s="13" t="s">
        <v>119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3" t="s">
        <v>83</v>
      </c>
      <c r="BK175" s="154">
        <f t="shared" si="19"/>
        <v>0</v>
      </c>
      <c r="BL175" s="13" t="s">
        <v>194</v>
      </c>
      <c r="BM175" s="153" t="s">
        <v>296</v>
      </c>
    </row>
    <row r="176" spans="2:65" s="1" customFormat="1" ht="24" customHeight="1">
      <c r="B176" s="141"/>
      <c r="C176" s="155" t="s">
        <v>297</v>
      </c>
      <c r="D176" s="155" t="s">
        <v>117</v>
      </c>
      <c r="E176" s="156" t="s">
        <v>298</v>
      </c>
      <c r="F176" s="157" t="s">
        <v>299</v>
      </c>
      <c r="G176" s="158" t="s">
        <v>150</v>
      </c>
      <c r="H176" s="159">
        <v>3</v>
      </c>
      <c r="I176" s="160"/>
      <c r="J176" s="161">
        <f t="shared" si="10"/>
        <v>0</v>
      </c>
      <c r="K176" s="157" t="s">
        <v>126</v>
      </c>
      <c r="L176" s="162"/>
      <c r="M176" s="163" t="s">
        <v>1</v>
      </c>
      <c r="N176" s="164" t="s">
        <v>40</v>
      </c>
      <c r="P176" s="151">
        <f t="shared" si="11"/>
        <v>0</v>
      </c>
      <c r="Q176" s="151">
        <v>6.0000000000000002E-5</v>
      </c>
      <c r="R176" s="151">
        <f t="shared" si="12"/>
        <v>1.8000000000000001E-4</v>
      </c>
      <c r="S176" s="151">
        <v>0</v>
      </c>
      <c r="T176" s="152">
        <f t="shared" si="13"/>
        <v>0</v>
      </c>
      <c r="AR176" s="153" t="s">
        <v>217</v>
      </c>
      <c r="AT176" s="153" t="s">
        <v>117</v>
      </c>
      <c r="AU176" s="153" t="s">
        <v>80</v>
      </c>
      <c r="AY176" s="13" t="s">
        <v>119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3" t="s">
        <v>83</v>
      </c>
      <c r="BK176" s="154">
        <f t="shared" si="19"/>
        <v>0</v>
      </c>
      <c r="BL176" s="13" t="s">
        <v>194</v>
      </c>
      <c r="BM176" s="153" t="s">
        <v>300</v>
      </c>
    </row>
    <row r="177" spans="2:65" s="1" customFormat="1" ht="24" customHeight="1">
      <c r="B177" s="141"/>
      <c r="C177" s="142" t="s">
        <v>301</v>
      </c>
      <c r="D177" s="142" t="s">
        <v>122</v>
      </c>
      <c r="E177" s="143" t="s">
        <v>302</v>
      </c>
      <c r="F177" s="144" t="s">
        <v>303</v>
      </c>
      <c r="G177" s="145" t="s">
        <v>150</v>
      </c>
      <c r="H177" s="146">
        <v>4</v>
      </c>
      <c r="I177" s="147"/>
      <c r="J177" s="148">
        <f t="shared" si="10"/>
        <v>0</v>
      </c>
      <c r="K177" s="144" t="s">
        <v>126</v>
      </c>
      <c r="L177" s="28"/>
      <c r="M177" s="149" t="s">
        <v>1</v>
      </c>
      <c r="N177" s="150" t="s">
        <v>40</v>
      </c>
      <c r="P177" s="151">
        <f t="shared" si="11"/>
        <v>0</v>
      </c>
      <c r="Q177" s="151">
        <v>0</v>
      </c>
      <c r="R177" s="151">
        <f t="shared" si="12"/>
        <v>0</v>
      </c>
      <c r="S177" s="151">
        <v>0</v>
      </c>
      <c r="T177" s="152">
        <f t="shared" si="13"/>
        <v>0</v>
      </c>
      <c r="AR177" s="153" t="s">
        <v>194</v>
      </c>
      <c r="AT177" s="153" t="s">
        <v>122</v>
      </c>
      <c r="AU177" s="153" t="s">
        <v>80</v>
      </c>
      <c r="AY177" s="13" t="s">
        <v>119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3" t="s">
        <v>83</v>
      </c>
      <c r="BK177" s="154">
        <f t="shared" si="19"/>
        <v>0</v>
      </c>
      <c r="BL177" s="13" t="s">
        <v>194</v>
      </c>
      <c r="BM177" s="153" t="s">
        <v>304</v>
      </c>
    </row>
    <row r="178" spans="2:65" s="1" customFormat="1" ht="24" customHeight="1">
      <c r="B178" s="141"/>
      <c r="C178" s="155" t="s">
        <v>305</v>
      </c>
      <c r="D178" s="155" t="s">
        <v>117</v>
      </c>
      <c r="E178" s="156" t="s">
        <v>306</v>
      </c>
      <c r="F178" s="157" t="s">
        <v>307</v>
      </c>
      <c r="G178" s="158" t="s">
        <v>150</v>
      </c>
      <c r="H178" s="159">
        <v>4</v>
      </c>
      <c r="I178" s="160"/>
      <c r="J178" s="161">
        <f t="shared" si="10"/>
        <v>0</v>
      </c>
      <c r="K178" s="157" t="s">
        <v>126</v>
      </c>
      <c r="L178" s="162"/>
      <c r="M178" s="163" t="s">
        <v>1</v>
      </c>
      <c r="N178" s="164" t="s">
        <v>40</v>
      </c>
      <c r="P178" s="151">
        <f t="shared" si="11"/>
        <v>0</v>
      </c>
      <c r="Q178" s="151">
        <v>5.0000000000000002E-5</v>
      </c>
      <c r="R178" s="151">
        <f t="shared" si="12"/>
        <v>2.0000000000000001E-4</v>
      </c>
      <c r="S178" s="151">
        <v>0</v>
      </c>
      <c r="T178" s="152">
        <f t="shared" si="13"/>
        <v>0</v>
      </c>
      <c r="AR178" s="153" t="s">
        <v>217</v>
      </c>
      <c r="AT178" s="153" t="s">
        <v>117</v>
      </c>
      <c r="AU178" s="153" t="s">
        <v>80</v>
      </c>
      <c r="AY178" s="13" t="s">
        <v>119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3" t="s">
        <v>83</v>
      </c>
      <c r="BK178" s="154">
        <f t="shared" si="19"/>
        <v>0</v>
      </c>
      <c r="BL178" s="13" t="s">
        <v>194</v>
      </c>
      <c r="BM178" s="153" t="s">
        <v>308</v>
      </c>
    </row>
    <row r="179" spans="2:65" s="1" customFormat="1" ht="24" customHeight="1">
      <c r="B179" s="141"/>
      <c r="C179" s="142" t="s">
        <v>309</v>
      </c>
      <c r="D179" s="142" t="s">
        <v>122</v>
      </c>
      <c r="E179" s="143" t="s">
        <v>310</v>
      </c>
      <c r="F179" s="144" t="s">
        <v>311</v>
      </c>
      <c r="G179" s="145" t="s">
        <v>150</v>
      </c>
      <c r="H179" s="146">
        <v>2</v>
      </c>
      <c r="I179" s="147"/>
      <c r="J179" s="148">
        <f t="shared" si="10"/>
        <v>0</v>
      </c>
      <c r="K179" s="144" t="s">
        <v>164</v>
      </c>
      <c r="L179" s="28"/>
      <c r="M179" s="149" t="s">
        <v>1</v>
      </c>
      <c r="N179" s="150" t="s">
        <v>40</v>
      </c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AR179" s="153" t="s">
        <v>194</v>
      </c>
      <c r="AT179" s="153" t="s">
        <v>122</v>
      </c>
      <c r="AU179" s="153" t="s">
        <v>80</v>
      </c>
      <c r="AY179" s="13" t="s">
        <v>119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3" t="s">
        <v>83</v>
      </c>
      <c r="BK179" s="154">
        <f t="shared" si="19"/>
        <v>0</v>
      </c>
      <c r="BL179" s="13" t="s">
        <v>194</v>
      </c>
      <c r="BM179" s="153" t="s">
        <v>312</v>
      </c>
    </row>
    <row r="180" spans="2:65" s="1" customFormat="1" ht="24" customHeight="1">
      <c r="B180" s="141"/>
      <c r="C180" s="155" t="s">
        <v>313</v>
      </c>
      <c r="D180" s="155" t="s">
        <v>117</v>
      </c>
      <c r="E180" s="156" t="s">
        <v>314</v>
      </c>
      <c r="F180" s="157" t="s">
        <v>315</v>
      </c>
      <c r="G180" s="158" t="s">
        <v>150</v>
      </c>
      <c r="H180" s="159">
        <v>2</v>
      </c>
      <c r="I180" s="160"/>
      <c r="J180" s="161">
        <f t="shared" si="10"/>
        <v>0</v>
      </c>
      <c r="K180" s="157" t="s">
        <v>164</v>
      </c>
      <c r="L180" s="162"/>
      <c r="M180" s="163" t="s">
        <v>1</v>
      </c>
      <c r="N180" s="164" t="s">
        <v>40</v>
      </c>
      <c r="P180" s="151">
        <f t="shared" si="11"/>
        <v>0</v>
      </c>
      <c r="Q180" s="151">
        <v>5.0000000000000002E-5</v>
      </c>
      <c r="R180" s="151">
        <f t="shared" si="12"/>
        <v>1E-4</v>
      </c>
      <c r="S180" s="151">
        <v>0</v>
      </c>
      <c r="T180" s="152">
        <f t="shared" si="13"/>
        <v>0</v>
      </c>
      <c r="AR180" s="153" t="s">
        <v>217</v>
      </c>
      <c r="AT180" s="153" t="s">
        <v>117</v>
      </c>
      <c r="AU180" s="153" t="s">
        <v>80</v>
      </c>
      <c r="AY180" s="13" t="s">
        <v>119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3" t="s">
        <v>83</v>
      </c>
      <c r="BK180" s="154">
        <f t="shared" si="19"/>
        <v>0</v>
      </c>
      <c r="BL180" s="13" t="s">
        <v>194</v>
      </c>
      <c r="BM180" s="153" t="s">
        <v>316</v>
      </c>
    </row>
    <row r="181" spans="2:65" s="1" customFormat="1" ht="16.5" customHeight="1">
      <c r="B181" s="141"/>
      <c r="C181" s="142" t="s">
        <v>317</v>
      </c>
      <c r="D181" s="142" t="s">
        <v>122</v>
      </c>
      <c r="E181" s="143" t="s">
        <v>318</v>
      </c>
      <c r="F181" s="144" t="s">
        <v>319</v>
      </c>
      <c r="G181" s="145" t="s">
        <v>150</v>
      </c>
      <c r="H181" s="146">
        <v>2</v>
      </c>
      <c r="I181" s="147"/>
      <c r="J181" s="148">
        <f t="shared" si="10"/>
        <v>0</v>
      </c>
      <c r="K181" s="144" t="s">
        <v>160</v>
      </c>
      <c r="L181" s="28"/>
      <c r="M181" s="149" t="s">
        <v>1</v>
      </c>
      <c r="N181" s="150" t="s">
        <v>40</v>
      </c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AR181" s="153" t="s">
        <v>194</v>
      </c>
      <c r="AT181" s="153" t="s">
        <v>122</v>
      </c>
      <c r="AU181" s="153" t="s">
        <v>80</v>
      </c>
      <c r="AY181" s="13" t="s">
        <v>119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3" t="s">
        <v>83</v>
      </c>
      <c r="BK181" s="154">
        <f t="shared" si="19"/>
        <v>0</v>
      </c>
      <c r="BL181" s="13" t="s">
        <v>194</v>
      </c>
      <c r="BM181" s="153" t="s">
        <v>320</v>
      </c>
    </row>
    <row r="182" spans="2:65" s="1" customFormat="1" ht="24" customHeight="1">
      <c r="B182" s="141"/>
      <c r="C182" s="155" t="s">
        <v>321</v>
      </c>
      <c r="D182" s="155" t="s">
        <v>117</v>
      </c>
      <c r="E182" s="156" t="s">
        <v>322</v>
      </c>
      <c r="F182" s="157" t="s">
        <v>323</v>
      </c>
      <c r="G182" s="158" t="s">
        <v>150</v>
      </c>
      <c r="H182" s="159">
        <v>2</v>
      </c>
      <c r="I182" s="160"/>
      <c r="J182" s="161">
        <f t="shared" si="10"/>
        <v>0</v>
      </c>
      <c r="K182" s="157" t="s">
        <v>160</v>
      </c>
      <c r="L182" s="162"/>
      <c r="M182" s="163" t="s">
        <v>1</v>
      </c>
      <c r="N182" s="164" t="s">
        <v>40</v>
      </c>
      <c r="P182" s="151">
        <f t="shared" si="11"/>
        <v>0</v>
      </c>
      <c r="Q182" s="151">
        <v>1.7000000000000001E-4</v>
      </c>
      <c r="R182" s="151">
        <f t="shared" si="12"/>
        <v>3.4000000000000002E-4</v>
      </c>
      <c r="S182" s="151">
        <v>0</v>
      </c>
      <c r="T182" s="152">
        <f t="shared" si="13"/>
        <v>0</v>
      </c>
      <c r="AR182" s="153" t="s">
        <v>217</v>
      </c>
      <c r="AT182" s="153" t="s">
        <v>117</v>
      </c>
      <c r="AU182" s="153" t="s">
        <v>80</v>
      </c>
      <c r="AY182" s="13" t="s">
        <v>119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13" t="s">
        <v>83</v>
      </c>
      <c r="BK182" s="154">
        <f t="shared" si="19"/>
        <v>0</v>
      </c>
      <c r="BL182" s="13" t="s">
        <v>194</v>
      </c>
      <c r="BM182" s="153" t="s">
        <v>324</v>
      </c>
    </row>
    <row r="183" spans="2:65" s="1" customFormat="1" ht="16.5" customHeight="1">
      <c r="B183" s="141"/>
      <c r="C183" s="142" t="s">
        <v>325</v>
      </c>
      <c r="D183" s="142" t="s">
        <v>122</v>
      </c>
      <c r="E183" s="143" t="s">
        <v>326</v>
      </c>
      <c r="F183" s="144" t="s">
        <v>327</v>
      </c>
      <c r="G183" s="145" t="s">
        <v>150</v>
      </c>
      <c r="H183" s="146">
        <v>2</v>
      </c>
      <c r="I183" s="147"/>
      <c r="J183" s="148">
        <f t="shared" si="10"/>
        <v>0</v>
      </c>
      <c r="K183" s="144" t="s">
        <v>1</v>
      </c>
      <c r="L183" s="28"/>
      <c r="M183" s="149" t="s">
        <v>1</v>
      </c>
      <c r="N183" s="150" t="s">
        <v>40</v>
      </c>
      <c r="P183" s="151">
        <f t="shared" si="11"/>
        <v>0</v>
      </c>
      <c r="Q183" s="151">
        <v>0</v>
      </c>
      <c r="R183" s="151">
        <f t="shared" si="12"/>
        <v>0</v>
      </c>
      <c r="S183" s="151">
        <v>0</v>
      </c>
      <c r="T183" s="152">
        <f t="shared" si="13"/>
        <v>0</v>
      </c>
      <c r="AR183" s="153" t="s">
        <v>194</v>
      </c>
      <c r="AT183" s="153" t="s">
        <v>122</v>
      </c>
      <c r="AU183" s="153" t="s">
        <v>80</v>
      </c>
      <c r="AY183" s="13" t="s">
        <v>119</v>
      </c>
      <c r="BE183" s="154">
        <f t="shared" si="14"/>
        <v>0</v>
      </c>
      <c r="BF183" s="154">
        <f t="shared" si="15"/>
        <v>0</v>
      </c>
      <c r="BG183" s="154">
        <f t="shared" si="16"/>
        <v>0</v>
      </c>
      <c r="BH183" s="154">
        <f t="shared" si="17"/>
        <v>0</v>
      </c>
      <c r="BI183" s="154">
        <f t="shared" si="18"/>
        <v>0</v>
      </c>
      <c r="BJ183" s="13" t="s">
        <v>83</v>
      </c>
      <c r="BK183" s="154">
        <f t="shared" si="19"/>
        <v>0</v>
      </c>
      <c r="BL183" s="13" t="s">
        <v>194</v>
      </c>
      <c r="BM183" s="153" t="s">
        <v>328</v>
      </c>
    </row>
    <row r="184" spans="2:65" s="1" customFormat="1" ht="16.5" customHeight="1">
      <c r="B184" s="141"/>
      <c r="C184" s="155" t="s">
        <v>329</v>
      </c>
      <c r="D184" s="155" t="s">
        <v>117</v>
      </c>
      <c r="E184" s="156" t="s">
        <v>330</v>
      </c>
      <c r="F184" s="157" t="s">
        <v>331</v>
      </c>
      <c r="G184" s="158" t="s">
        <v>150</v>
      </c>
      <c r="H184" s="159">
        <v>2</v>
      </c>
      <c r="I184" s="160"/>
      <c r="J184" s="161">
        <f t="shared" si="10"/>
        <v>0</v>
      </c>
      <c r="K184" s="157" t="s">
        <v>1</v>
      </c>
      <c r="L184" s="162"/>
      <c r="M184" s="163" t="s">
        <v>1</v>
      </c>
      <c r="N184" s="164" t="s">
        <v>40</v>
      </c>
      <c r="P184" s="151">
        <f t="shared" si="11"/>
        <v>0</v>
      </c>
      <c r="Q184" s="151">
        <v>8.0000000000000007E-5</v>
      </c>
      <c r="R184" s="151">
        <f t="shared" si="12"/>
        <v>1.6000000000000001E-4</v>
      </c>
      <c r="S184" s="151">
        <v>0</v>
      </c>
      <c r="T184" s="152">
        <f t="shared" si="13"/>
        <v>0</v>
      </c>
      <c r="AR184" s="153" t="s">
        <v>217</v>
      </c>
      <c r="AT184" s="153" t="s">
        <v>117</v>
      </c>
      <c r="AU184" s="153" t="s">
        <v>80</v>
      </c>
      <c r="AY184" s="13" t="s">
        <v>119</v>
      </c>
      <c r="BE184" s="154">
        <f t="shared" si="14"/>
        <v>0</v>
      </c>
      <c r="BF184" s="154">
        <f t="shared" si="15"/>
        <v>0</v>
      </c>
      <c r="BG184" s="154">
        <f t="shared" si="16"/>
        <v>0</v>
      </c>
      <c r="BH184" s="154">
        <f t="shared" si="17"/>
        <v>0</v>
      </c>
      <c r="BI184" s="154">
        <f t="shared" si="18"/>
        <v>0</v>
      </c>
      <c r="BJ184" s="13" t="s">
        <v>83</v>
      </c>
      <c r="BK184" s="154">
        <f t="shared" si="19"/>
        <v>0</v>
      </c>
      <c r="BL184" s="13" t="s">
        <v>194</v>
      </c>
      <c r="BM184" s="153" t="s">
        <v>332</v>
      </c>
    </row>
    <row r="185" spans="2:65" s="1" customFormat="1" ht="24" customHeight="1">
      <c r="B185" s="141"/>
      <c r="C185" s="142" t="s">
        <v>333</v>
      </c>
      <c r="D185" s="142" t="s">
        <v>122</v>
      </c>
      <c r="E185" s="143" t="s">
        <v>334</v>
      </c>
      <c r="F185" s="144" t="s">
        <v>335</v>
      </c>
      <c r="G185" s="145" t="s">
        <v>150</v>
      </c>
      <c r="H185" s="146">
        <v>1</v>
      </c>
      <c r="I185" s="147"/>
      <c r="J185" s="148">
        <f t="shared" si="10"/>
        <v>0</v>
      </c>
      <c r="K185" s="144" t="s">
        <v>126</v>
      </c>
      <c r="L185" s="28"/>
      <c r="M185" s="149" t="s">
        <v>1</v>
      </c>
      <c r="N185" s="150" t="s">
        <v>40</v>
      </c>
      <c r="P185" s="151">
        <f t="shared" si="11"/>
        <v>0</v>
      </c>
      <c r="Q185" s="151">
        <v>0</v>
      </c>
      <c r="R185" s="151">
        <f t="shared" si="12"/>
        <v>0</v>
      </c>
      <c r="S185" s="151">
        <v>0</v>
      </c>
      <c r="T185" s="152">
        <f t="shared" si="13"/>
        <v>0</v>
      </c>
      <c r="AR185" s="153" t="s">
        <v>194</v>
      </c>
      <c r="AT185" s="153" t="s">
        <v>122</v>
      </c>
      <c r="AU185" s="153" t="s">
        <v>80</v>
      </c>
      <c r="AY185" s="13" t="s">
        <v>119</v>
      </c>
      <c r="BE185" s="154">
        <f t="shared" si="14"/>
        <v>0</v>
      </c>
      <c r="BF185" s="154">
        <f t="shared" si="15"/>
        <v>0</v>
      </c>
      <c r="BG185" s="154">
        <f t="shared" si="16"/>
        <v>0</v>
      </c>
      <c r="BH185" s="154">
        <f t="shared" si="17"/>
        <v>0</v>
      </c>
      <c r="BI185" s="154">
        <f t="shared" si="18"/>
        <v>0</v>
      </c>
      <c r="BJ185" s="13" t="s">
        <v>83</v>
      </c>
      <c r="BK185" s="154">
        <f t="shared" si="19"/>
        <v>0</v>
      </c>
      <c r="BL185" s="13" t="s">
        <v>194</v>
      </c>
      <c r="BM185" s="153" t="s">
        <v>336</v>
      </c>
    </row>
    <row r="186" spans="2:65" s="1" customFormat="1" ht="24" customHeight="1">
      <c r="B186" s="141"/>
      <c r="C186" s="155" t="s">
        <v>337</v>
      </c>
      <c r="D186" s="155" t="s">
        <v>117</v>
      </c>
      <c r="E186" s="156" t="s">
        <v>338</v>
      </c>
      <c r="F186" s="157" t="s">
        <v>339</v>
      </c>
      <c r="G186" s="158" t="s">
        <v>150</v>
      </c>
      <c r="H186" s="159">
        <v>1</v>
      </c>
      <c r="I186" s="160"/>
      <c r="J186" s="161">
        <f t="shared" si="10"/>
        <v>0</v>
      </c>
      <c r="K186" s="157" t="s">
        <v>126</v>
      </c>
      <c r="L186" s="162"/>
      <c r="M186" s="163" t="s">
        <v>1</v>
      </c>
      <c r="N186" s="164" t="s">
        <v>40</v>
      </c>
      <c r="P186" s="151">
        <f t="shared" si="11"/>
        <v>0</v>
      </c>
      <c r="Q186" s="151">
        <v>3.2000000000000003E-4</v>
      </c>
      <c r="R186" s="151">
        <f t="shared" si="12"/>
        <v>3.2000000000000003E-4</v>
      </c>
      <c r="S186" s="151">
        <v>0</v>
      </c>
      <c r="T186" s="152">
        <f t="shared" si="13"/>
        <v>0</v>
      </c>
      <c r="AR186" s="153" t="s">
        <v>217</v>
      </c>
      <c r="AT186" s="153" t="s">
        <v>117</v>
      </c>
      <c r="AU186" s="153" t="s">
        <v>80</v>
      </c>
      <c r="AY186" s="13" t="s">
        <v>119</v>
      </c>
      <c r="BE186" s="154">
        <f t="shared" si="14"/>
        <v>0</v>
      </c>
      <c r="BF186" s="154">
        <f t="shared" si="15"/>
        <v>0</v>
      </c>
      <c r="BG186" s="154">
        <f t="shared" si="16"/>
        <v>0</v>
      </c>
      <c r="BH186" s="154">
        <f t="shared" si="17"/>
        <v>0</v>
      </c>
      <c r="BI186" s="154">
        <f t="shared" si="18"/>
        <v>0</v>
      </c>
      <c r="BJ186" s="13" t="s">
        <v>83</v>
      </c>
      <c r="BK186" s="154">
        <f t="shared" si="19"/>
        <v>0</v>
      </c>
      <c r="BL186" s="13" t="s">
        <v>194</v>
      </c>
      <c r="BM186" s="153" t="s">
        <v>340</v>
      </c>
    </row>
    <row r="187" spans="2:65" s="1" customFormat="1" ht="24" customHeight="1">
      <c r="B187" s="141"/>
      <c r="C187" s="142" t="s">
        <v>341</v>
      </c>
      <c r="D187" s="142" t="s">
        <v>122</v>
      </c>
      <c r="E187" s="143" t="s">
        <v>342</v>
      </c>
      <c r="F187" s="144" t="s">
        <v>343</v>
      </c>
      <c r="G187" s="145" t="s">
        <v>150</v>
      </c>
      <c r="H187" s="146">
        <v>59</v>
      </c>
      <c r="I187" s="147"/>
      <c r="J187" s="148">
        <f t="shared" si="10"/>
        <v>0</v>
      </c>
      <c r="K187" s="144" t="s">
        <v>126</v>
      </c>
      <c r="L187" s="28"/>
      <c r="M187" s="149" t="s">
        <v>1</v>
      </c>
      <c r="N187" s="150" t="s">
        <v>40</v>
      </c>
      <c r="P187" s="151">
        <f t="shared" si="11"/>
        <v>0</v>
      </c>
      <c r="Q187" s="151">
        <v>0</v>
      </c>
      <c r="R187" s="151">
        <f t="shared" si="12"/>
        <v>0</v>
      </c>
      <c r="S187" s="151">
        <v>0</v>
      </c>
      <c r="T187" s="152">
        <f t="shared" si="13"/>
        <v>0</v>
      </c>
      <c r="AR187" s="153" t="s">
        <v>194</v>
      </c>
      <c r="AT187" s="153" t="s">
        <v>122</v>
      </c>
      <c r="AU187" s="153" t="s">
        <v>80</v>
      </c>
      <c r="AY187" s="13" t="s">
        <v>119</v>
      </c>
      <c r="BE187" s="154">
        <f t="shared" si="14"/>
        <v>0</v>
      </c>
      <c r="BF187" s="154">
        <f t="shared" si="15"/>
        <v>0</v>
      </c>
      <c r="BG187" s="154">
        <f t="shared" si="16"/>
        <v>0</v>
      </c>
      <c r="BH187" s="154">
        <f t="shared" si="17"/>
        <v>0</v>
      </c>
      <c r="BI187" s="154">
        <f t="shared" si="18"/>
        <v>0</v>
      </c>
      <c r="BJ187" s="13" t="s">
        <v>83</v>
      </c>
      <c r="BK187" s="154">
        <f t="shared" si="19"/>
        <v>0</v>
      </c>
      <c r="BL187" s="13" t="s">
        <v>194</v>
      </c>
      <c r="BM187" s="153" t="s">
        <v>344</v>
      </c>
    </row>
    <row r="188" spans="2:65" s="1" customFormat="1" ht="24" customHeight="1">
      <c r="B188" s="141"/>
      <c r="C188" s="155" t="s">
        <v>345</v>
      </c>
      <c r="D188" s="155" t="s">
        <v>117</v>
      </c>
      <c r="E188" s="156" t="s">
        <v>346</v>
      </c>
      <c r="F188" s="157" t="s">
        <v>347</v>
      </c>
      <c r="G188" s="158" t="s">
        <v>150</v>
      </c>
      <c r="H188" s="159">
        <v>49</v>
      </c>
      <c r="I188" s="160"/>
      <c r="J188" s="161">
        <f t="shared" si="10"/>
        <v>0</v>
      </c>
      <c r="K188" s="157" t="s">
        <v>126</v>
      </c>
      <c r="L188" s="162"/>
      <c r="M188" s="163" t="s">
        <v>1</v>
      </c>
      <c r="N188" s="164" t="s">
        <v>40</v>
      </c>
      <c r="P188" s="151">
        <f t="shared" si="11"/>
        <v>0</v>
      </c>
      <c r="Q188" s="151">
        <v>6.0000000000000002E-5</v>
      </c>
      <c r="R188" s="151">
        <f t="shared" si="12"/>
        <v>2.9399999999999999E-3</v>
      </c>
      <c r="S188" s="151">
        <v>0</v>
      </c>
      <c r="T188" s="152">
        <f t="shared" si="13"/>
        <v>0</v>
      </c>
      <c r="AR188" s="153" t="s">
        <v>217</v>
      </c>
      <c r="AT188" s="153" t="s">
        <v>117</v>
      </c>
      <c r="AU188" s="153" t="s">
        <v>80</v>
      </c>
      <c r="AY188" s="13" t="s">
        <v>119</v>
      </c>
      <c r="BE188" s="154">
        <f t="shared" si="14"/>
        <v>0</v>
      </c>
      <c r="BF188" s="154">
        <f t="shared" si="15"/>
        <v>0</v>
      </c>
      <c r="BG188" s="154">
        <f t="shared" si="16"/>
        <v>0</v>
      </c>
      <c r="BH188" s="154">
        <f t="shared" si="17"/>
        <v>0</v>
      </c>
      <c r="BI188" s="154">
        <f t="shared" si="18"/>
        <v>0</v>
      </c>
      <c r="BJ188" s="13" t="s">
        <v>83</v>
      </c>
      <c r="BK188" s="154">
        <f t="shared" si="19"/>
        <v>0</v>
      </c>
      <c r="BL188" s="13" t="s">
        <v>194</v>
      </c>
      <c r="BM188" s="153" t="s">
        <v>348</v>
      </c>
    </row>
    <row r="189" spans="2:65" s="1" customFormat="1" ht="36" customHeight="1">
      <c r="B189" s="141"/>
      <c r="C189" s="155" t="s">
        <v>349</v>
      </c>
      <c r="D189" s="155" t="s">
        <v>117</v>
      </c>
      <c r="E189" s="156" t="s">
        <v>350</v>
      </c>
      <c r="F189" s="157" t="s">
        <v>351</v>
      </c>
      <c r="G189" s="158" t="s">
        <v>150</v>
      </c>
      <c r="H189" s="159">
        <v>10</v>
      </c>
      <c r="I189" s="160"/>
      <c r="J189" s="161">
        <f t="shared" si="10"/>
        <v>0</v>
      </c>
      <c r="K189" s="157" t="s">
        <v>126</v>
      </c>
      <c r="L189" s="162"/>
      <c r="M189" s="163" t="s">
        <v>1</v>
      </c>
      <c r="N189" s="164" t="s">
        <v>40</v>
      </c>
      <c r="P189" s="151">
        <f t="shared" si="11"/>
        <v>0</v>
      </c>
      <c r="Q189" s="151">
        <v>6.0000000000000002E-5</v>
      </c>
      <c r="R189" s="151">
        <f t="shared" si="12"/>
        <v>6.0000000000000006E-4</v>
      </c>
      <c r="S189" s="151">
        <v>0</v>
      </c>
      <c r="T189" s="152">
        <f t="shared" si="13"/>
        <v>0</v>
      </c>
      <c r="AR189" s="153" t="s">
        <v>217</v>
      </c>
      <c r="AT189" s="153" t="s">
        <v>117</v>
      </c>
      <c r="AU189" s="153" t="s">
        <v>80</v>
      </c>
      <c r="AY189" s="13" t="s">
        <v>119</v>
      </c>
      <c r="BE189" s="154">
        <f t="shared" si="14"/>
        <v>0</v>
      </c>
      <c r="BF189" s="154">
        <f t="shared" si="15"/>
        <v>0</v>
      </c>
      <c r="BG189" s="154">
        <f t="shared" si="16"/>
        <v>0</v>
      </c>
      <c r="BH189" s="154">
        <f t="shared" si="17"/>
        <v>0</v>
      </c>
      <c r="BI189" s="154">
        <f t="shared" si="18"/>
        <v>0</v>
      </c>
      <c r="BJ189" s="13" t="s">
        <v>83</v>
      </c>
      <c r="BK189" s="154">
        <f t="shared" si="19"/>
        <v>0</v>
      </c>
      <c r="BL189" s="13" t="s">
        <v>194</v>
      </c>
      <c r="BM189" s="153" t="s">
        <v>352</v>
      </c>
    </row>
    <row r="190" spans="2:65" s="1" customFormat="1" ht="16.5" customHeight="1">
      <c r="B190" s="141"/>
      <c r="C190" s="155" t="s">
        <v>353</v>
      </c>
      <c r="D190" s="155" t="s">
        <v>117</v>
      </c>
      <c r="E190" s="156" t="s">
        <v>354</v>
      </c>
      <c r="F190" s="157" t="s">
        <v>355</v>
      </c>
      <c r="G190" s="158" t="s">
        <v>150</v>
      </c>
      <c r="H190" s="159">
        <v>25</v>
      </c>
      <c r="I190" s="160"/>
      <c r="J190" s="161">
        <f t="shared" si="10"/>
        <v>0</v>
      </c>
      <c r="K190" s="157" t="s">
        <v>1</v>
      </c>
      <c r="L190" s="162"/>
      <c r="M190" s="163" t="s">
        <v>1</v>
      </c>
      <c r="N190" s="164" t="s">
        <v>40</v>
      </c>
      <c r="P190" s="151">
        <f t="shared" si="11"/>
        <v>0</v>
      </c>
      <c r="Q190" s="151">
        <v>5.0000000000000002E-5</v>
      </c>
      <c r="R190" s="151">
        <f t="shared" si="12"/>
        <v>1.25E-3</v>
      </c>
      <c r="S190" s="151">
        <v>0</v>
      </c>
      <c r="T190" s="152">
        <f t="shared" si="13"/>
        <v>0</v>
      </c>
      <c r="AR190" s="153" t="s">
        <v>217</v>
      </c>
      <c r="AT190" s="153" t="s">
        <v>117</v>
      </c>
      <c r="AU190" s="153" t="s">
        <v>80</v>
      </c>
      <c r="AY190" s="13" t="s">
        <v>119</v>
      </c>
      <c r="BE190" s="154">
        <f t="shared" si="14"/>
        <v>0</v>
      </c>
      <c r="BF190" s="154">
        <f t="shared" si="15"/>
        <v>0</v>
      </c>
      <c r="BG190" s="154">
        <f t="shared" si="16"/>
        <v>0</v>
      </c>
      <c r="BH190" s="154">
        <f t="shared" si="17"/>
        <v>0</v>
      </c>
      <c r="BI190" s="154">
        <f t="shared" si="18"/>
        <v>0</v>
      </c>
      <c r="BJ190" s="13" t="s">
        <v>83</v>
      </c>
      <c r="BK190" s="154">
        <f t="shared" si="19"/>
        <v>0</v>
      </c>
      <c r="BL190" s="13" t="s">
        <v>194</v>
      </c>
      <c r="BM190" s="153" t="s">
        <v>356</v>
      </c>
    </row>
    <row r="191" spans="2:65" s="1" customFormat="1" ht="16.5" customHeight="1">
      <c r="B191" s="141"/>
      <c r="C191" s="155" t="s">
        <v>357</v>
      </c>
      <c r="D191" s="155" t="s">
        <v>117</v>
      </c>
      <c r="E191" s="156" t="s">
        <v>358</v>
      </c>
      <c r="F191" s="157" t="s">
        <v>359</v>
      </c>
      <c r="G191" s="158" t="s">
        <v>150</v>
      </c>
      <c r="H191" s="159">
        <v>2</v>
      </c>
      <c r="I191" s="160"/>
      <c r="J191" s="161">
        <f t="shared" si="10"/>
        <v>0</v>
      </c>
      <c r="K191" s="157" t="s">
        <v>126</v>
      </c>
      <c r="L191" s="162"/>
      <c r="M191" s="163" t="s">
        <v>1</v>
      </c>
      <c r="N191" s="164" t="s">
        <v>40</v>
      </c>
      <c r="P191" s="151">
        <f t="shared" si="11"/>
        <v>0</v>
      </c>
      <c r="Q191" s="151">
        <v>0</v>
      </c>
      <c r="R191" s="151">
        <f t="shared" si="12"/>
        <v>0</v>
      </c>
      <c r="S191" s="151">
        <v>0</v>
      </c>
      <c r="T191" s="152">
        <f t="shared" si="13"/>
        <v>0</v>
      </c>
      <c r="AR191" s="153" t="s">
        <v>217</v>
      </c>
      <c r="AT191" s="153" t="s">
        <v>117</v>
      </c>
      <c r="AU191" s="153" t="s">
        <v>80</v>
      </c>
      <c r="AY191" s="13" t="s">
        <v>119</v>
      </c>
      <c r="BE191" s="154">
        <f t="shared" si="14"/>
        <v>0</v>
      </c>
      <c r="BF191" s="154">
        <f t="shared" si="15"/>
        <v>0</v>
      </c>
      <c r="BG191" s="154">
        <f t="shared" si="16"/>
        <v>0</v>
      </c>
      <c r="BH191" s="154">
        <f t="shared" si="17"/>
        <v>0</v>
      </c>
      <c r="BI191" s="154">
        <f t="shared" si="18"/>
        <v>0</v>
      </c>
      <c r="BJ191" s="13" t="s">
        <v>83</v>
      </c>
      <c r="BK191" s="154">
        <f t="shared" si="19"/>
        <v>0</v>
      </c>
      <c r="BL191" s="13" t="s">
        <v>194</v>
      </c>
      <c r="BM191" s="153" t="s">
        <v>360</v>
      </c>
    </row>
    <row r="192" spans="2:65" s="1" customFormat="1" ht="16.5" customHeight="1">
      <c r="B192" s="141"/>
      <c r="C192" s="155" t="s">
        <v>361</v>
      </c>
      <c r="D192" s="155" t="s">
        <v>117</v>
      </c>
      <c r="E192" s="156" t="s">
        <v>362</v>
      </c>
      <c r="F192" s="157" t="s">
        <v>363</v>
      </c>
      <c r="G192" s="158" t="s">
        <v>150</v>
      </c>
      <c r="H192" s="159">
        <v>2</v>
      </c>
      <c r="I192" s="160"/>
      <c r="J192" s="161">
        <f t="shared" si="10"/>
        <v>0</v>
      </c>
      <c r="K192" s="157" t="s">
        <v>1</v>
      </c>
      <c r="L192" s="162"/>
      <c r="M192" s="163" t="s">
        <v>1</v>
      </c>
      <c r="N192" s="164" t="s">
        <v>40</v>
      </c>
      <c r="P192" s="151">
        <f t="shared" si="11"/>
        <v>0</v>
      </c>
      <c r="Q192" s="151">
        <v>0</v>
      </c>
      <c r="R192" s="151">
        <f t="shared" si="12"/>
        <v>0</v>
      </c>
      <c r="S192" s="151">
        <v>0</v>
      </c>
      <c r="T192" s="152">
        <f t="shared" si="13"/>
        <v>0</v>
      </c>
      <c r="AR192" s="153" t="s">
        <v>217</v>
      </c>
      <c r="AT192" s="153" t="s">
        <v>117</v>
      </c>
      <c r="AU192" s="153" t="s">
        <v>80</v>
      </c>
      <c r="AY192" s="13" t="s">
        <v>119</v>
      </c>
      <c r="BE192" s="154">
        <f t="shared" si="14"/>
        <v>0</v>
      </c>
      <c r="BF192" s="154">
        <f t="shared" si="15"/>
        <v>0</v>
      </c>
      <c r="BG192" s="154">
        <f t="shared" si="16"/>
        <v>0</v>
      </c>
      <c r="BH192" s="154">
        <f t="shared" si="17"/>
        <v>0</v>
      </c>
      <c r="BI192" s="154">
        <f t="shared" si="18"/>
        <v>0</v>
      </c>
      <c r="BJ192" s="13" t="s">
        <v>83</v>
      </c>
      <c r="BK192" s="154">
        <f t="shared" si="19"/>
        <v>0</v>
      </c>
      <c r="BL192" s="13" t="s">
        <v>194</v>
      </c>
      <c r="BM192" s="153" t="s">
        <v>364</v>
      </c>
    </row>
    <row r="193" spans="2:65" s="1" customFormat="1" ht="16.5" customHeight="1">
      <c r="B193" s="141"/>
      <c r="C193" s="155" t="s">
        <v>365</v>
      </c>
      <c r="D193" s="155" t="s">
        <v>117</v>
      </c>
      <c r="E193" s="156" t="s">
        <v>366</v>
      </c>
      <c r="F193" s="157" t="s">
        <v>367</v>
      </c>
      <c r="G193" s="158" t="s">
        <v>150</v>
      </c>
      <c r="H193" s="159">
        <v>10</v>
      </c>
      <c r="I193" s="160"/>
      <c r="J193" s="161">
        <f t="shared" si="10"/>
        <v>0</v>
      </c>
      <c r="K193" s="157" t="s">
        <v>1</v>
      </c>
      <c r="L193" s="162"/>
      <c r="M193" s="163" t="s">
        <v>1</v>
      </c>
      <c r="N193" s="164" t="s">
        <v>40</v>
      </c>
      <c r="P193" s="151">
        <f t="shared" si="11"/>
        <v>0</v>
      </c>
      <c r="Q193" s="151">
        <v>0</v>
      </c>
      <c r="R193" s="151">
        <f t="shared" si="12"/>
        <v>0</v>
      </c>
      <c r="S193" s="151">
        <v>0</v>
      </c>
      <c r="T193" s="152">
        <f t="shared" si="13"/>
        <v>0</v>
      </c>
      <c r="AR193" s="153" t="s">
        <v>217</v>
      </c>
      <c r="AT193" s="153" t="s">
        <v>117</v>
      </c>
      <c r="AU193" s="153" t="s">
        <v>80</v>
      </c>
      <c r="AY193" s="13" t="s">
        <v>119</v>
      </c>
      <c r="BE193" s="154">
        <f t="shared" si="14"/>
        <v>0</v>
      </c>
      <c r="BF193" s="154">
        <f t="shared" si="15"/>
        <v>0</v>
      </c>
      <c r="BG193" s="154">
        <f t="shared" si="16"/>
        <v>0</v>
      </c>
      <c r="BH193" s="154">
        <f t="shared" si="17"/>
        <v>0</v>
      </c>
      <c r="BI193" s="154">
        <f t="shared" si="18"/>
        <v>0</v>
      </c>
      <c r="BJ193" s="13" t="s">
        <v>83</v>
      </c>
      <c r="BK193" s="154">
        <f t="shared" si="19"/>
        <v>0</v>
      </c>
      <c r="BL193" s="13" t="s">
        <v>194</v>
      </c>
      <c r="BM193" s="153" t="s">
        <v>368</v>
      </c>
    </row>
    <row r="194" spans="2:65" s="1" customFormat="1" ht="16.5" customHeight="1">
      <c r="B194" s="141"/>
      <c r="C194" s="142" t="s">
        <v>369</v>
      </c>
      <c r="D194" s="142" t="s">
        <v>122</v>
      </c>
      <c r="E194" s="143" t="s">
        <v>370</v>
      </c>
      <c r="F194" s="144" t="s">
        <v>371</v>
      </c>
      <c r="G194" s="145" t="s">
        <v>150</v>
      </c>
      <c r="H194" s="146">
        <v>3</v>
      </c>
      <c r="I194" s="147"/>
      <c r="J194" s="148">
        <f t="shared" si="10"/>
        <v>0</v>
      </c>
      <c r="K194" s="144" t="s">
        <v>160</v>
      </c>
      <c r="L194" s="28"/>
      <c r="M194" s="149" t="s">
        <v>1</v>
      </c>
      <c r="N194" s="150" t="s">
        <v>40</v>
      </c>
      <c r="P194" s="151">
        <f t="shared" si="11"/>
        <v>0</v>
      </c>
      <c r="Q194" s="151">
        <v>0</v>
      </c>
      <c r="R194" s="151">
        <f t="shared" si="12"/>
        <v>0</v>
      </c>
      <c r="S194" s="151">
        <v>0</v>
      </c>
      <c r="T194" s="152">
        <f t="shared" si="13"/>
        <v>0</v>
      </c>
      <c r="AR194" s="153" t="s">
        <v>194</v>
      </c>
      <c r="AT194" s="153" t="s">
        <v>122</v>
      </c>
      <c r="AU194" s="153" t="s">
        <v>80</v>
      </c>
      <c r="AY194" s="13" t="s">
        <v>119</v>
      </c>
      <c r="BE194" s="154">
        <f t="shared" si="14"/>
        <v>0</v>
      </c>
      <c r="BF194" s="154">
        <f t="shared" si="15"/>
        <v>0</v>
      </c>
      <c r="BG194" s="154">
        <f t="shared" si="16"/>
        <v>0</v>
      </c>
      <c r="BH194" s="154">
        <f t="shared" si="17"/>
        <v>0</v>
      </c>
      <c r="BI194" s="154">
        <f t="shared" si="18"/>
        <v>0</v>
      </c>
      <c r="BJ194" s="13" t="s">
        <v>83</v>
      </c>
      <c r="BK194" s="154">
        <f t="shared" si="19"/>
        <v>0</v>
      </c>
      <c r="BL194" s="13" t="s">
        <v>194</v>
      </c>
      <c r="BM194" s="153" t="s">
        <v>372</v>
      </c>
    </row>
    <row r="195" spans="2:65" s="1" customFormat="1" ht="36" customHeight="1">
      <c r="B195" s="141"/>
      <c r="C195" s="155" t="s">
        <v>373</v>
      </c>
      <c r="D195" s="155" t="s">
        <v>117</v>
      </c>
      <c r="E195" s="156" t="s">
        <v>374</v>
      </c>
      <c r="F195" s="157" t="s">
        <v>375</v>
      </c>
      <c r="G195" s="158" t="s">
        <v>150</v>
      </c>
      <c r="H195" s="159">
        <v>3</v>
      </c>
      <c r="I195" s="160"/>
      <c r="J195" s="161">
        <f t="shared" si="10"/>
        <v>0</v>
      </c>
      <c r="K195" s="157" t="s">
        <v>160</v>
      </c>
      <c r="L195" s="162"/>
      <c r="M195" s="163" t="s">
        <v>1</v>
      </c>
      <c r="N195" s="164" t="s">
        <v>40</v>
      </c>
      <c r="P195" s="151">
        <f t="shared" si="11"/>
        <v>0</v>
      </c>
      <c r="Q195" s="151">
        <v>3.8999999999999998E-3</v>
      </c>
      <c r="R195" s="151">
        <f t="shared" si="12"/>
        <v>1.1699999999999999E-2</v>
      </c>
      <c r="S195" s="151">
        <v>0</v>
      </c>
      <c r="T195" s="152">
        <f t="shared" si="13"/>
        <v>0</v>
      </c>
      <c r="AR195" s="153" t="s">
        <v>217</v>
      </c>
      <c r="AT195" s="153" t="s">
        <v>117</v>
      </c>
      <c r="AU195" s="153" t="s">
        <v>80</v>
      </c>
      <c r="AY195" s="13" t="s">
        <v>119</v>
      </c>
      <c r="BE195" s="154">
        <f t="shared" si="14"/>
        <v>0</v>
      </c>
      <c r="BF195" s="154">
        <f t="shared" si="15"/>
        <v>0</v>
      </c>
      <c r="BG195" s="154">
        <f t="shared" si="16"/>
        <v>0</v>
      </c>
      <c r="BH195" s="154">
        <f t="shared" si="17"/>
        <v>0</v>
      </c>
      <c r="BI195" s="154">
        <f t="shared" si="18"/>
        <v>0</v>
      </c>
      <c r="BJ195" s="13" t="s">
        <v>83</v>
      </c>
      <c r="BK195" s="154">
        <f t="shared" si="19"/>
        <v>0</v>
      </c>
      <c r="BL195" s="13" t="s">
        <v>194</v>
      </c>
      <c r="BM195" s="153" t="s">
        <v>376</v>
      </c>
    </row>
    <row r="196" spans="2:65" s="1" customFormat="1" ht="16.5" customHeight="1">
      <c r="B196" s="141"/>
      <c r="C196" s="142" t="s">
        <v>377</v>
      </c>
      <c r="D196" s="142" t="s">
        <v>122</v>
      </c>
      <c r="E196" s="143" t="s">
        <v>378</v>
      </c>
      <c r="F196" s="144" t="s">
        <v>379</v>
      </c>
      <c r="G196" s="145" t="s">
        <v>150</v>
      </c>
      <c r="H196" s="146">
        <v>23</v>
      </c>
      <c r="I196" s="147"/>
      <c r="J196" s="148">
        <f t="shared" si="10"/>
        <v>0</v>
      </c>
      <c r="K196" s="144" t="s">
        <v>126</v>
      </c>
      <c r="L196" s="28"/>
      <c r="M196" s="149" t="s">
        <v>1</v>
      </c>
      <c r="N196" s="150" t="s">
        <v>40</v>
      </c>
      <c r="P196" s="151">
        <f t="shared" si="11"/>
        <v>0</v>
      </c>
      <c r="Q196" s="151">
        <v>0</v>
      </c>
      <c r="R196" s="151">
        <f t="shared" si="12"/>
        <v>0</v>
      </c>
      <c r="S196" s="151">
        <v>0</v>
      </c>
      <c r="T196" s="152">
        <f t="shared" si="13"/>
        <v>0</v>
      </c>
      <c r="AR196" s="153" t="s">
        <v>194</v>
      </c>
      <c r="AT196" s="153" t="s">
        <v>122</v>
      </c>
      <c r="AU196" s="153" t="s">
        <v>80</v>
      </c>
      <c r="AY196" s="13" t="s">
        <v>119</v>
      </c>
      <c r="BE196" s="154">
        <f t="shared" si="14"/>
        <v>0</v>
      </c>
      <c r="BF196" s="154">
        <f t="shared" si="15"/>
        <v>0</v>
      </c>
      <c r="BG196" s="154">
        <f t="shared" si="16"/>
        <v>0</v>
      </c>
      <c r="BH196" s="154">
        <f t="shared" si="17"/>
        <v>0</v>
      </c>
      <c r="BI196" s="154">
        <f t="shared" si="18"/>
        <v>0</v>
      </c>
      <c r="BJ196" s="13" t="s">
        <v>83</v>
      </c>
      <c r="BK196" s="154">
        <f t="shared" si="19"/>
        <v>0</v>
      </c>
      <c r="BL196" s="13" t="s">
        <v>194</v>
      </c>
      <c r="BM196" s="153" t="s">
        <v>380</v>
      </c>
    </row>
    <row r="197" spans="2:65" s="1" customFormat="1" ht="36" customHeight="1">
      <c r="B197" s="141"/>
      <c r="C197" s="155" t="s">
        <v>381</v>
      </c>
      <c r="D197" s="155" t="s">
        <v>117</v>
      </c>
      <c r="E197" s="156" t="s">
        <v>382</v>
      </c>
      <c r="F197" s="157" t="s">
        <v>383</v>
      </c>
      <c r="G197" s="158" t="s">
        <v>150</v>
      </c>
      <c r="H197" s="159">
        <v>19</v>
      </c>
      <c r="I197" s="160"/>
      <c r="J197" s="161">
        <f t="shared" si="10"/>
        <v>0</v>
      </c>
      <c r="K197" s="157" t="s">
        <v>160</v>
      </c>
      <c r="L197" s="162"/>
      <c r="M197" s="163" t="s">
        <v>1</v>
      </c>
      <c r="N197" s="164" t="s">
        <v>40</v>
      </c>
      <c r="P197" s="151">
        <f t="shared" si="11"/>
        <v>0</v>
      </c>
      <c r="Q197" s="151">
        <v>8.0000000000000004E-4</v>
      </c>
      <c r="R197" s="151">
        <f t="shared" si="12"/>
        <v>1.52E-2</v>
      </c>
      <c r="S197" s="151">
        <v>0</v>
      </c>
      <c r="T197" s="152">
        <f t="shared" si="13"/>
        <v>0</v>
      </c>
      <c r="AR197" s="153" t="s">
        <v>217</v>
      </c>
      <c r="AT197" s="153" t="s">
        <v>117</v>
      </c>
      <c r="AU197" s="153" t="s">
        <v>80</v>
      </c>
      <c r="AY197" s="13" t="s">
        <v>119</v>
      </c>
      <c r="BE197" s="154">
        <f t="shared" si="14"/>
        <v>0</v>
      </c>
      <c r="BF197" s="154">
        <f t="shared" si="15"/>
        <v>0</v>
      </c>
      <c r="BG197" s="154">
        <f t="shared" si="16"/>
        <v>0</v>
      </c>
      <c r="BH197" s="154">
        <f t="shared" si="17"/>
        <v>0</v>
      </c>
      <c r="BI197" s="154">
        <f t="shared" si="18"/>
        <v>0</v>
      </c>
      <c r="BJ197" s="13" t="s">
        <v>83</v>
      </c>
      <c r="BK197" s="154">
        <f t="shared" si="19"/>
        <v>0</v>
      </c>
      <c r="BL197" s="13" t="s">
        <v>194</v>
      </c>
      <c r="BM197" s="153" t="s">
        <v>384</v>
      </c>
    </row>
    <row r="198" spans="2:65" s="1" customFormat="1" ht="36" customHeight="1">
      <c r="B198" s="141"/>
      <c r="C198" s="155" t="s">
        <v>385</v>
      </c>
      <c r="D198" s="155" t="s">
        <v>117</v>
      </c>
      <c r="E198" s="156" t="s">
        <v>386</v>
      </c>
      <c r="F198" s="157" t="s">
        <v>387</v>
      </c>
      <c r="G198" s="158" t="s">
        <v>150</v>
      </c>
      <c r="H198" s="159">
        <v>4</v>
      </c>
      <c r="I198" s="160"/>
      <c r="J198" s="161">
        <f t="shared" si="10"/>
        <v>0</v>
      </c>
      <c r="K198" s="157" t="s">
        <v>1</v>
      </c>
      <c r="L198" s="162"/>
      <c r="M198" s="163" t="s">
        <v>1</v>
      </c>
      <c r="N198" s="164" t="s">
        <v>40</v>
      </c>
      <c r="P198" s="151">
        <f t="shared" si="11"/>
        <v>0</v>
      </c>
      <c r="Q198" s="151">
        <v>8.0000000000000004E-4</v>
      </c>
      <c r="R198" s="151">
        <f t="shared" si="12"/>
        <v>3.2000000000000002E-3</v>
      </c>
      <c r="S198" s="151">
        <v>0</v>
      </c>
      <c r="T198" s="152">
        <f t="shared" si="13"/>
        <v>0</v>
      </c>
      <c r="AR198" s="153" t="s">
        <v>217</v>
      </c>
      <c r="AT198" s="153" t="s">
        <v>117</v>
      </c>
      <c r="AU198" s="153" t="s">
        <v>80</v>
      </c>
      <c r="AY198" s="13" t="s">
        <v>119</v>
      </c>
      <c r="BE198" s="154">
        <f t="shared" si="14"/>
        <v>0</v>
      </c>
      <c r="BF198" s="154">
        <f t="shared" si="15"/>
        <v>0</v>
      </c>
      <c r="BG198" s="154">
        <f t="shared" si="16"/>
        <v>0</v>
      </c>
      <c r="BH198" s="154">
        <f t="shared" si="17"/>
        <v>0</v>
      </c>
      <c r="BI198" s="154">
        <f t="shared" si="18"/>
        <v>0</v>
      </c>
      <c r="BJ198" s="13" t="s">
        <v>83</v>
      </c>
      <c r="BK198" s="154">
        <f t="shared" si="19"/>
        <v>0</v>
      </c>
      <c r="BL198" s="13" t="s">
        <v>194</v>
      </c>
      <c r="BM198" s="153" t="s">
        <v>388</v>
      </c>
    </row>
    <row r="199" spans="2:65" s="1" customFormat="1" ht="24" customHeight="1">
      <c r="B199" s="141"/>
      <c r="C199" s="155" t="s">
        <v>138</v>
      </c>
      <c r="D199" s="155" t="s">
        <v>117</v>
      </c>
      <c r="E199" s="156" t="s">
        <v>389</v>
      </c>
      <c r="F199" s="157" t="s">
        <v>390</v>
      </c>
      <c r="G199" s="158" t="s">
        <v>150</v>
      </c>
      <c r="H199" s="159">
        <v>1</v>
      </c>
      <c r="I199" s="160"/>
      <c r="J199" s="161">
        <f t="shared" si="10"/>
        <v>0</v>
      </c>
      <c r="K199" s="157" t="s">
        <v>1</v>
      </c>
      <c r="L199" s="162"/>
      <c r="M199" s="163" t="s">
        <v>1</v>
      </c>
      <c r="N199" s="164" t="s">
        <v>40</v>
      </c>
      <c r="P199" s="151">
        <f t="shared" si="11"/>
        <v>0</v>
      </c>
      <c r="Q199" s="151">
        <v>4.0000000000000003E-5</v>
      </c>
      <c r="R199" s="151">
        <f t="shared" si="12"/>
        <v>4.0000000000000003E-5</v>
      </c>
      <c r="S199" s="151">
        <v>0</v>
      </c>
      <c r="T199" s="152">
        <f t="shared" si="13"/>
        <v>0</v>
      </c>
      <c r="AR199" s="153" t="s">
        <v>217</v>
      </c>
      <c r="AT199" s="153" t="s">
        <v>117</v>
      </c>
      <c r="AU199" s="153" t="s">
        <v>80</v>
      </c>
      <c r="AY199" s="13" t="s">
        <v>119</v>
      </c>
      <c r="BE199" s="154">
        <f t="shared" si="14"/>
        <v>0</v>
      </c>
      <c r="BF199" s="154">
        <f t="shared" si="15"/>
        <v>0</v>
      </c>
      <c r="BG199" s="154">
        <f t="shared" si="16"/>
        <v>0</v>
      </c>
      <c r="BH199" s="154">
        <f t="shared" si="17"/>
        <v>0</v>
      </c>
      <c r="BI199" s="154">
        <f t="shared" si="18"/>
        <v>0</v>
      </c>
      <c r="BJ199" s="13" t="s">
        <v>83</v>
      </c>
      <c r="BK199" s="154">
        <f t="shared" si="19"/>
        <v>0</v>
      </c>
      <c r="BL199" s="13" t="s">
        <v>194</v>
      </c>
      <c r="BM199" s="153" t="s">
        <v>391</v>
      </c>
    </row>
    <row r="200" spans="2:65" s="11" customFormat="1" ht="22.9" customHeight="1">
      <c r="B200" s="129"/>
      <c r="D200" s="130" t="s">
        <v>74</v>
      </c>
      <c r="E200" s="139" t="s">
        <v>392</v>
      </c>
      <c r="F200" s="139" t="s">
        <v>393</v>
      </c>
      <c r="I200" s="132"/>
      <c r="J200" s="140">
        <f>BK200</f>
        <v>0</v>
      </c>
      <c r="L200" s="129"/>
      <c r="M200" s="134"/>
      <c r="P200" s="135">
        <f>SUM(P201:P206)</f>
        <v>0</v>
      </c>
      <c r="R200" s="135">
        <f>SUM(R201:R206)</f>
        <v>2.47E-3</v>
      </c>
      <c r="T200" s="136">
        <f>SUM(T201:T206)</f>
        <v>0</v>
      </c>
      <c r="AR200" s="130" t="s">
        <v>80</v>
      </c>
      <c r="AT200" s="137" t="s">
        <v>74</v>
      </c>
      <c r="AU200" s="137" t="s">
        <v>83</v>
      </c>
      <c r="AY200" s="130" t="s">
        <v>119</v>
      </c>
      <c r="BK200" s="138">
        <f>SUM(BK201:BK206)</f>
        <v>0</v>
      </c>
    </row>
    <row r="201" spans="2:65" s="1" customFormat="1" ht="16.5" customHeight="1">
      <c r="B201" s="141"/>
      <c r="C201" s="155" t="s">
        <v>394</v>
      </c>
      <c r="D201" s="155" t="s">
        <v>117</v>
      </c>
      <c r="E201" s="156" t="s">
        <v>395</v>
      </c>
      <c r="F201" s="157" t="s">
        <v>396</v>
      </c>
      <c r="G201" s="158" t="s">
        <v>150</v>
      </c>
      <c r="H201" s="159">
        <v>1</v>
      </c>
      <c r="I201" s="160"/>
      <c r="J201" s="161">
        <f t="shared" ref="J201:J206" si="20">ROUND(I201*H201,2)</f>
        <v>0</v>
      </c>
      <c r="K201" s="157" t="s">
        <v>1</v>
      </c>
      <c r="L201" s="162"/>
      <c r="M201" s="163" t="s">
        <v>1</v>
      </c>
      <c r="N201" s="164" t="s">
        <v>40</v>
      </c>
      <c r="P201" s="151">
        <f t="shared" ref="P201:P206" si="21">O201*H201</f>
        <v>0</v>
      </c>
      <c r="Q201" s="151">
        <v>4.6999999999999999E-4</v>
      </c>
      <c r="R201" s="151">
        <f t="shared" ref="R201:R206" si="22">Q201*H201</f>
        <v>4.6999999999999999E-4</v>
      </c>
      <c r="S201" s="151">
        <v>0</v>
      </c>
      <c r="T201" s="152">
        <f t="shared" ref="T201:T206" si="23">S201*H201</f>
        <v>0</v>
      </c>
      <c r="AR201" s="153" t="s">
        <v>217</v>
      </c>
      <c r="AT201" s="153" t="s">
        <v>117</v>
      </c>
      <c r="AU201" s="153" t="s">
        <v>80</v>
      </c>
      <c r="AY201" s="13" t="s">
        <v>119</v>
      </c>
      <c r="BE201" s="154">
        <f t="shared" ref="BE201:BE206" si="24">IF(N201="základní",J201,0)</f>
        <v>0</v>
      </c>
      <c r="BF201" s="154">
        <f t="shared" ref="BF201:BF206" si="25">IF(N201="snížená",J201,0)</f>
        <v>0</v>
      </c>
      <c r="BG201" s="154">
        <f t="shared" ref="BG201:BG206" si="26">IF(N201="zákl. přenesená",J201,0)</f>
        <v>0</v>
      </c>
      <c r="BH201" s="154">
        <f t="shared" ref="BH201:BH206" si="27">IF(N201="sníž. přenesená",J201,0)</f>
        <v>0</v>
      </c>
      <c r="BI201" s="154">
        <f t="shared" ref="BI201:BI206" si="28">IF(N201="nulová",J201,0)</f>
        <v>0</v>
      </c>
      <c r="BJ201" s="13" t="s">
        <v>83</v>
      </c>
      <c r="BK201" s="154">
        <f t="shared" ref="BK201:BK206" si="29">ROUND(I201*H201,2)</f>
        <v>0</v>
      </c>
      <c r="BL201" s="13" t="s">
        <v>194</v>
      </c>
      <c r="BM201" s="153" t="s">
        <v>397</v>
      </c>
    </row>
    <row r="202" spans="2:65" s="1" customFormat="1" ht="16.5" customHeight="1">
      <c r="B202" s="141"/>
      <c r="C202" s="155" t="s">
        <v>398</v>
      </c>
      <c r="D202" s="155" t="s">
        <v>117</v>
      </c>
      <c r="E202" s="156" t="s">
        <v>399</v>
      </c>
      <c r="F202" s="157" t="s">
        <v>400</v>
      </c>
      <c r="G202" s="158" t="s">
        <v>150</v>
      </c>
      <c r="H202" s="159">
        <v>5</v>
      </c>
      <c r="I202" s="160"/>
      <c r="J202" s="161">
        <f t="shared" si="20"/>
        <v>0</v>
      </c>
      <c r="K202" s="157" t="s">
        <v>1</v>
      </c>
      <c r="L202" s="162"/>
      <c r="M202" s="163" t="s">
        <v>1</v>
      </c>
      <c r="N202" s="164" t="s">
        <v>40</v>
      </c>
      <c r="P202" s="151">
        <f t="shared" si="21"/>
        <v>0</v>
      </c>
      <c r="Q202" s="151">
        <v>4.0000000000000002E-4</v>
      </c>
      <c r="R202" s="151">
        <f t="shared" si="22"/>
        <v>2E-3</v>
      </c>
      <c r="S202" s="151">
        <v>0</v>
      </c>
      <c r="T202" s="152">
        <f t="shared" si="23"/>
        <v>0</v>
      </c>
      <c r="AR202" s="153" t="s">
        <v>217</v>
      </c>
      <c r="AT202" s="153" t="s">
        <v>117</v>
      </c>
      <c r="AU202" s="153" t="s">
        <v>80</v>
      </c>
      <c r="AY202" s="13" t="s">
        <v>119</v>
      </c>
      <c r="BE202" s="154">
        <f t="shared" si="24"/>
        <v>0</v>
      </c>
      <c r="BF202" s="154">
        <f t="shared" si="25"/>
        <v>0</v>
      </c>
      <c r="BG202" s="154">
        <f t="shared" si="26"/>
        <v>0</v>
      </c>
      <c r="BH202" s="154">
        <f t="shared" si="27"/>
        <v>0</v>
      </c>
      <c r="BI202" s="154">
        <f t="shared" si="28"/>
        <v>0</v>
      </c>
      <c r="BJ202" s="13" t="s">
        <v>83</v>
      </c>
      <c r="BK202" s="154">
        <f t="shared" si="29"/>
        <v>0</v>
      </c>
      <c r="BL202" s="13" t="s">
        <v>194</v>
      </c>
      <c r="BM202" s="153" t="s">
        <v>401</v>
      </c>
    </row>
    <row r="203" spans="2:65" s="1" customFormat="1" ht="16.5" customHeight="1">
      <c r="B203" s="141"/>
      <c r="C203" s="155" t="s">
        <v>402</v>
      </c>
      <c r="D203" s="155" t="s">
        <v>117</v>
      </c>
      <c r="E203" s="156" t="s">
        <v>403</v>
      </c>
      <c r="F203" s="157" t="s">
        <v>404</v>
      </c>
      <c r="G203" s="158" t="s">
        <v>150</v>
      </c>
      <c r="H203" s="159">
        <v>1</v>
      </c>
      <c r="I203" s="160"/>
      <c r="J203" s="161">
        <f t="shared" si="20"/>
        <v>0</v>
      </c>
      <c r="K203" s="157" t="s">
        <v>1</v>
      </c>
      <c r="L203" s="162"/>
      <c r="M203" s="163" t="s">
        <v>1</v>
      </c>
      <c r="N203" s="164" t="s">
        <v>40</v>
      </c>
      <c r="P203" s="151">
        <f t="shared" si="21"/>
        <v>0</v>
      </c>
      <c r="Q203" s="151">
        <v>0</v>
      </c>
      <c r="R203" s="151">
        <f t="shared" si="22"/>
        <v>0</v>
      </c>
      <c r="S203" s="151">
        <v>0</v>
      </c>
      <c r="T203" s="152">
        <f t="shared" si="23"/>
        <v>0</v>
      </c>
      <c r="AR203" s="153" t="s">
        <v>217</v>
      </c>
      <c r="AT203" s="153" t="s">
        <v>117</v>
      </c>
      <c r="AU203" s="153" t="s">
        <v>80</v>
      </c>
      <c r="AY203" s="13" t="s">
        <v>119</v>
      </c>
      <c r="BE203" s="154">
        <f t="shared" si="24"/>
        <v>0</v>
      </c>
      <c r="BF203" s="154">
        <f t="shared" si="25"/>
        <v>0</v>
      </c>
      <c r="BG203" s="154">
        <f t="shared" si="26"/>
        <v>0</v>
      </c>
      <c r="BH203" s="154">
        <f t="shared" si="27"/>
        <v>0</v>
      </c>
      <c r="BI203" s="154">
        <f t="shared" si="28"/>
        <v>0</v>
      </c>
      <c r="BJ203" s="13" t="s">
        <v>83</v>
      </c>
      <c r="BK203" s="154">
        <f t="shared" si="29"/>
        <v>0</v>
      </c>
      <c r="BL203" s="13" t="s">
        <v>194</v>
      </c>
      <c r="BM203" s="153" t="s">
        <v>405</v>
      </c>
    </row>
    <row r="204" spans="2:65" s="1" customFormat="1" ht="16.5" customHeight="1">
      <c r="B204" s="141"/>
      <c r="C204" s="142" t="s">
        <v>406</v>
      </c>
      <c r="D204" s="142" t="s">
        <v>122</v>
      </c>
      <c r="E204" s="143" t="s">
        <v>407</v>
      </c>
      <c r="F204" s="144" t="s">
        <v>408</v>
      </c>
      <c r="G204" s="145" t="s">
        <v>409</v>
      </c>
      <c r="H204" s="146">
        <v>8</v>
      </c>
      <c r="I204" s="147"/>
      <c r="J204" s="148">
        <f t="shared" si="20"/>
        <v>0</v>
      </c>
      <c r="K204" s="144" t="s">
        <v>1</v>
      </c>
      <c r="L204" s="28"/>
      <c r="M204" s="149" t="s">
        <v>1</v>
      </c>
      <c r="N204" s="150" t="s">
        <v>40</v>
      </c>
      <c r="P204" s="151">
        <f t="shared" si="21"/>
        <v>0</v>
      </c>
      <c r="Q204" s="151">
        <v>0</v>
      </c>
      <c r="R204" s="151">
        <f t="shared" si="22"/>
        <v>0</v>
      </c>
      <c r="S204" s="151">
        <v>0</v>
      </c>
      <c r="T204" s="152">
        <f t="shared" si="23"/>
        <v>0</v>
      </c>
      <c r="AR204" s="153" t="s">
        <v>194</v>
      </c>
      <c r="AT204" s="153" t="s">
        <v>122</v>
      </c>
      <c r="AU204" s="153" t="s">
        <v>80</v>
      </c>
      <c r="AY204" s="13" t="s">
        <v>119</v>
      </c>
      <c r="BE204" s="154">
        <f t="shared" si="24"/>
        <v>0</v>
      </c>
      <c r="BF204" s="154">
        <f t="shared" si="25"/>
        <v>0</v>
      </c>
      <c r="BG204" s="154">
        <f t="shared" si="26"/>
        <v>0</v>
      </c>
      <c r="BH204" s="154">
        <f t="shared" si="27"/>
        <v>0</v>
      </c>
      <c r="BI204" s="154">
        <f t="shared" si="28"/>
        <v>0</v>
      </c>
      <c r="BJ204" s="13" t="s">
        <v>83</v>
      </c>
      <c r="BK204" s="154">
        <f t="shared" si="29"/>
        <v>0</v>
      </c>
      <c r="BL204" s="13" t="s">
        <v>194</v>
      </c>
      <c r="BM204" s="153" t="s">
        <v>410</v>
      </c>
    </row>
    <row r="205" spans="2:65" s="1" customFormat="1" ht="16.5" customHeight="1">
      <c r="B205" s="141"/>
      <c r="C205" s="142" t="s">
        <v>411</v>
      </c>
      <c r="D205" s="142" t="s">
        <v>122</v>
      </c>
      <c r="E205" s="143" t="s">
        <v>412</v>
      </c>
      <c r="F205" s="144" t="s">
        <v>413</v>
      </c>
      <c r="G205" s="145" t="s">
        <v>150</v>
      </c>
      <c r="H205" s="146">
        <v>7</v>
      </c>
      <c r="I205" s="147"/>
      <c r="J205" s="148">
        <f t="shared" si="20"/>
        <v>0</v>
      </c>
      <c r="K205" s="144" t="s">
        <v>1</v>
      </c>
      <c r="L205" s="28"/>
      <c r="M205" s="149" t="s">
        <v>1</v>
      </c>
      <c r="N205" s="150" t="s">
        <v>40</v>
      </c>
      <c r="P205" s="151">
        <f t="shared" si="21"/>
        <v>0</v>
      </c>
      <c r="Q205" s="151">
        <v>0</v>
      </c>
      <c r="R205" s="151">
        <f t="shared" si="22"/>
        <v>0</v>
      </c>
      <c r="S205" s="151">
        <v>0</v>
      </c>
      <c r="T205" s="152">
        <f t="shared" si="23"/>
        <v>0</v>
      </c>
      <c r="AR205" s="153" t="s">
        <v>194</v>
      </c>
      <c r="AT205" s="153" t="s">
        <v>122</v>
      </c>
      <c r="AU205" s="153" t="s">
        <v>80</v>
      </c>
      <c r="AY205" s="13" t="s">
        <v>119</v>
      </c>
      <c r="BE205" s="154">
        <f t="shared" si="24"/>
        <v>0</v>
      </c>
      <c r="BF205" s="154">
        <f t="shared" si="25"/>
        <v>0</v>
      </c>
      <c r="BG205" s="154">
        <f t="shared" si="26"/>
        <v>0</v>
      </c>
      <c r="BH205" s="154">
        <f t="shared" si="27"/>
        <v>0</v>
      </c>
      <c r="BI205" s="154">
        <f t="shared" si="28"/>
        <v>0</v>
      </c>
      <c r="BJ205" s="13" t="s">
        <v>83</v>
      </c>
      <c r="BK205" s="154">
        <f t="shared" si="29"/>
        <v>0</v>
      </c>
      <c r="BL205" s="13" t="s">
        <v>194</v>
      </c>
      <c r="BM205" s="153" t="s">
        <v>414</v>
      </c>
    </row>
    <row r="206" spans="2:65" s="1" customFormat="1" ht="24" customHeight="1">
      <c r="B206" s="141"/>
      <c r="C206" s="142" t="s">
        <v>415</v>
      </c>
      <c r="D206" s="142" t="s">
        <v>122</v>
      </c>
      <c r="E206" s="143" t="s">
        <v>416</v>
      </c>
      <c r="F206" s="144" t="s">
        <v>417</v>
      </c>
      <c r="G206" s="145" t="s">
        <v>409</v>
      </c>
      <c r="H206" s="146">
        <v>4</v>
      </c>
      <c r="I206" s="147"/>
      <c r="J206" s="148">
        <f t="shared" si="20"/>
        <v>0</v>
      </c>
      <c r="K206" s="144" t="s">
        <v>1</v>
      </c>
      <c r="L206" s="28"/>
      <c r="M206" s="149" t="s">
        <v>1</v>
      </c>
      <c r="N206" s="150" t="s">
        <v>40</v>
      </c>
      <c r="P206" s="151">
        <f t="shared" si="21"/>
        <v>0</v>
      </c>
      <c r="Q206" s="151">
        <v>0</v>
      </c>
      <c r="R206" s="151">
        <f t="shared" si="22"/>
        <v>0</v>
      </c>
      <c r="S206" s="151">
        <v>0</v>
      </c>
      <c r="T206" s="152">
        <f t="shared" si="23"/>
        <v>0</v>
      </c>
      <c r="AR206" s="153" t="s">
        <v>194</v>
      </c>
      <c r="AT206" s="153" t="s">
        <v>122</v>
      </c>
      <c r="AU206" s="153" t="s">
        <v>80</v>
      </c>
      <c r="AY206" s="13" t="s">
        <v>119</v>
      </c>
      <c r="BE206" s="154">
        <f t="shared" si="24"/>
        <v>0</v>
      </c>
      <c r="BF206" s="154">
        <f t="shared" si="25"/>
        <v>0</v>
      </c>
      <c r="BG206" s="154">
        <f t="shared" si="26"/>
        <v>0</v>
      </c>
      <c r="BH206" s="154">
        <f t="shared" si="27"/>
        <v>0</v>
      </c>
      <c r="BI206" s="154">
        <f t="shared" si="28"/>
        <v>0</v>
      </c>
      <c r="BJ206" s="13" t="s">
        <v>83</v>
      </c>
      <c r="BK206" s="154">
        <f t="shared" si="29"/>
        <v>0</v>
      </c>
      <c r="BL206" s="13" t="s">
        <v>194</v>
      </c>
      <c r="BM206" s="153" t="s">
        <v>418</v>
      </c>
    </row>
    <row r="207" spans="2:65" s="11" customFormat="1" ht="22.9" customHeight="1">
      <c r="B207" s="129"/>
      <c r="D207" s="130" t="s">
        <v>74</v>
      </c>
      <c r="E207" s="139" t="s">
        <v>419</v>
      </c>
      <c r="F207" s="139" t="s">
        <v>420</v>
      </c>
      <c r="I207" s="132"/>
      <c r="J207" s="140">
        <f>BK207</f>
        <v>0</v>
      </c>
      <c r="L207" s="129"/>
      <c r="M207" s="134"/>
      <c r="P207" s="135">
        <f>SUM(P208:P222)</f>
        <v>0</v>
      </c>
      <c r="R207" s="135">
        <f>SUM(R208:R222)</f>
        <v>6.0400000000000002E-3</v>
      </c>
      <c r="T207" s="136">
        <f>SUM(T208:T222)</f>
        <v>0</v>
      </c>
      <c r="AR207" s="130" t="s">
        <v>80</v>
      </c>
      <c r="AT207" s="137" t="s">
        <v>74</v>
      </c>
      <c r="AU207" s="137" t="s">
        <v>83</v>
      </c>
      <c r="AY207" s="130" t="s">
        <v>119</v>
      </c>
      <c r="BK207" s="138">
        <f>SUM(BK208:BK222)</f>
        <v>0</v>
      </c>
    </row>
    <row r="208" spans="2:65" s="1" customFormat="1" ht="16.5" customHeight="1">
      <c r="B208" s="141"/>
      <c r="C208" s="155" t="s">
        <v>421</v>
      </c>
      <c r="D208" s="155" t="s">
        <v>117</v>
      </c>
      <c r="E208" s="156" t="s">
        <v>422</v>
      </c>
      <c r="F208" s="157" t="s">
        <v>423</v>
      </c>
      <c r="G208" s="158" t="s">
        <v>150</v>
      </c>
      <c r="H208" s="159">
        <v>1</v>
      </c>
      <c r="I208" s="160"/>
      <c r="J208" s="161">
        <f t="shared" ref="J208:J222" si="30">ROUND(I208*H208,2)</f>
        <v>0</v>
      </c>
      <c r="K208" s="157" t="s">
        <v>1</v>
      </c>
      <c r="L208" s="162"/>
      <c r="M208" s="163" t="s">
        <v>1</v>
      </c>
      <c r="N208" s="164" t="s">
        <v>40</v>
      </c>
      <c r="P208" s="151">
        <f t="shared" ref="P208:P222" si="31">O208*H208</f>
        <v>0</v>
      </c>
      <c r="Q208" s="151">
        <v>3.0000000000000001E-5</v>
      </c>
      <c r="R208" s="151">
        <f t="shared" ref="R208:R222" si="32">Q208*H208</f>
        <v>3.0000000000000001E-5</v>
      </c>
      <c r="S208" s="151">
        <v>0</v>
      </c>
      <c r="T208" s="152">
        <f t="shared" ref="T208:T222" si="33">S208*H208</f>
        <v>0</v>
      </c>
      <c r="AR208" s="153" t="s">
        <v>217</v>
      </c>
      <c r="AT208" s="153" t="s">
        <v>117</v>
      </c>
      <c r="AU208" s="153" t="s">
        <v>80</v>
      </c>
      <c r="AY208" s="13" t="s">
        <v>119</v>
      </c>
      <c r="BE208" s="154">
        <f t="shared" ref="BE208:BE222" si="34">IF(N208="základní",J208,0)</f>
        <v>0</v>
      </c>
      <c r="BF208" s="154">
        <f t="shared" ref="BF208:BF222" si="35">IF(N208="snížená",J208,0)</f>
        <v>0</v>
      </c>
      <c r="BG208" s="154">
        <f t="shared" ref="BG208:BG222" si="36">IF(N208="zákl. přenesená",J208,0)</f>
        <v>0</v>
      </c>
      <c r="BH208" s="154">
        <f t="shared" ref="BH208:BH222" si="37">IF(N208="sníž. přenesená",J208,0)</f>
        <v>0</v>
      </c>
      <c r="BI208" s="154">
        <f t="shared" ref="BI208:BI222" si="38">IF(N208="nulová",J208,0)</f>
        <v>0</v>
      </c>
      <c r="BJ208" s="13" t="s">
        <v>83</v>
      </c>
      <c r="BK208" s="154">
        <f t="shared" ref="BK208:BK222" si="39">ROUND(I208*H208,2)</f>
        <v>0</v>
      </c>
      <c r="BL208" s="13" t="s">
        <v>194</v>
      </c>
      <c r="BM208" s="153" t="s">
        <v>424</v>
      </c>
    </row>
    <row r="209" spans="2:65" s="1" customFormat="1" ht="16.5" customHeight="1">
      <c r="B209" s="141"/>
      <c r="C209" s="155" t="s">
        <v>425</v>
      </c>
      <c r="D209" s="155" t="s">
        <v>117</v>
      </c>
      <c r="E209" s="156" t="s">
        <v>426</v>
      </c>
      <c r="F209" s="157" t="s">
        <v>427</v>
      </c>
      <c r="G209" s="158" t="s">
        <v>150</v>
      </c>
      <c r="H209" s="159">
        <v>1</v>
      </c>
      <c r="I209" s="160"/>
      <c r="J209" s="161">
        <f t="shared" si="30"/>
        <v>0</v>
      </c>
      <c r="K209" s="157" t="s">
        <v>1</v>
      </c>
      <c r="L209" s="162"/>
      <c r="M209" s="163" t="s">
        <v>1</v>
      </c>
      <c r="N209" s="164" t="s">
        <v>40</v>
      </c>
      <c r="P209" s="151">
        <f t="shared" si="31"/>
        <v>0</v>
      </c>
      <c r="Q209" s="151">
        <v>1E-3</v>
      </c>
      <c r="R209" s="151">
        <f t="shared" si="32"/>
        <v>1E-3</v>
      </c>
      <c r="S209" s="151">
        <v>0</v>
      </c>
      <c r="T209" s="152">
        <f t="shared" si="33"/>
        <v>0</v>
      </c>
      <c r="AR209" s="153" t="s">
        <v>217</v>
      </c>
      <c r="AT209" s="153" t="s">
        <v>117</v>
      </c>
      <c r="AU209" s="153" t="s">
        <v>80</v>
      </c>
      <c r="AY209" s="13" t="s">
        <v>119</v>
      </c>
      <c r="BE209" s="154">
        <f t="shared" si="34"/>
        <v>0</v>
      </c>
      <c r="BF209" s="154">
        <f t="shared" si="35"/>
        <v>0</v>
      </c>
      <c r="BG209" s="154">
        <f t="shared" si="36"/>
        <v>0</v>
      </c>
      <c r="BH209" s="154">
        <f t="shared" si="37"/>
        <v>0</v>
      </c>
      <c r="BI209" s="154">
        <f t="shared" si="38"/>
        <v>0</v>
      </c>
      <c r="BJ209" s="13" t="s">
        <v>83</v>
      </c>
      <c r="BK209" s="154">
        <f t="shared" si="39"/>
        <v>0</v>
      </c>
      <c r="BL209" s="13" t="s">
        <v>194</v>
      </c>
      <c r="BM209" s="153" t="s">
        <v>428</v>
      </c>
    </row>
    <row r="210" spans="2:65" s="1" customFormat="1" ht="16.5" customHeight="1">
      <c r="B210" s="141"/>
      <c r="C210" s="155" t="s">
        <v>429</v>
      </c>
      <c r="D210" s="155" t="s">
        <v>117</v>
      </c>
      <c r="E210" s="156" t="s">
        <v>399</v>
      </c>
      <c r="F210" s="157" t="s">
        <v>400</v>
      </c>
      <c r="G210" s="158" t="s">
        <v>150</v>
      </c>
      <c r="H210" s="159">
        <v>4</v>
      </c>
      <c r="I210" s="160"/>
      <c r="J210" s="161">
        <f t="shared" si="30"/>
        <v>0</v>
      </c>
      <c r="K210" s="157" t="s">
        <v>1</v>
      </c>
      <c r="L210" s="162"/>
      <c r="M210" s="163" t="s">
        <v>1</v>
      </c>
      <c r="N210" s="164" t="s">
        <v>40</v>
      </c>
      <c r="P210" s="151">
        <f t="shared" si="31"/>
        <v>0</v>
      </c>
      <c r="Q210" s="151">
        <v>4.0000000000000002E-4</v>
      </c>
      <c r="R210" s="151">
        <f t="shared" si="32"/>
        <v>1.6000000000000001E-3</v>
      </c>
      <c r="S210" s="151">
        <v>0</v>
      </c>
      <c r="T210" s="152">
        <f t="shared" si="33"/>
        <v>0</v>
      </c>
      <c r="AR210" s="153" t="s">
        <v>217</v>
      </c>
      <c r="AT210" s="153" t="s">
        <v>117</v>
      </c>
      <c r="AU210" s="153" t="s">
        <v>80</v>
      </c>
      <c r="AY210" s="13" t="s">
        <v>119</v>
      </c>
      <c r="BE210" s="154">
        <f t="shared" si="34"/>
        <v>0</v>
      </c>
      <c r="BF210" s="154">
        <f t="shared" si="35"/>
        <v>0</v>
      </c>
      <c r="BG210" s="154">
        <f t="shared" si="36"/>
        <v>0</v>
      </c>
      <c r="BH210" s="154">
        <f t="shared" si="37"/>
        <v>0</v>
      </c>
      <c r="BI210" s="154">
        <f t="shared" si="38"/>
        <v>0</v>
      </c>
      <c r="BJ210" s="13" t="s">
        <v>83</v>
      </c>
      <c r="BK210" s="154">
        <f t="shared" si="39"/>
        <v>0</v>
      </c>
      <c r="BL210" s="13" t="s">
        <v>194</v>
      </c>
      <c r="BM210" s="153" t="s">
        <v>430</v>
      </c>
    </row>
    <row r="211" spans="2:65" s="1" customFormat="1" ht="16.5" customHeight="1">
      <c r="B211" s="141"/>
      <c r="C211" s="155" t="s">
        <v>431</v>
      </c>
      <c r="D211" s="155" t="s">
        <v>117</v>
      </c>
      <c r="E211" s="156" t="s">
        <v>432</v>
      </c>
      <c r="F211" s="157" t="s">
        <v>433</v>
      </c>
      <c r="G211" s="158" t="s">
        <v>150</v>
      </c>
      <c r="H211" s="159">
        <v>2</v>
      </c>
      <c r="I211" s="160"/>
      <c r="J211" s="161">
        <f t="shared" si="30"/>
        <v>0</v>
      </c>
      <c r="K211" s="157" t="s">
        <v>1</v>
      </c>
      <c r="L211" s="162"/>
      <c r="M211" s="163" t="s">
        <v>1</v>
      </c>
      <c r="N211" s="164" t="s">
        <v>40</v>
      </c>
      <c r="P211" s="151">
        <f t="shared" si="31"/>
        <v>0</v>
      </c>
      <c r="Q211" s="151">
        <v>4.0000000000000002E-4</v>
      </c>
      <c r="R211" s="151">
        <f t="shared" si="32"/>
        <v>8.0000000000000004E-4</v>
      </c>
      <c r="S211" s="151">
        <v>0</v>
      </c>
      <c r="T211" s="152">
        <f t="shared" si="33"/>
        <v>0</v>
      </c>
      <c r="AR211" s="153" t="s">
        <v>217</v>
      </c>
      <c r="AT211" s="153" t="s">
        <v>117</v>
      </c>
      <c r="AU211" s="153" t="s">
        <v>80</v>
      </c>
      <c r="AY211" s="13" t="s">
        <v>119</v>
      </c>
      <c r="BE211" s="154">
        <f t="shared" si="34"/>
        <v>0</v>
      </c>
      <c r="BF211" s="154">
        <f t="shared" si="35"/>
        <v>0</v>
      </c>
      <c r="BG211" s="154">
        <f t="shared" si="36"/>
        <v>0</v>
      </c>
      <c r="BH211" s="154">
        <f t="shared" si="37"/>
        <v>0</v>
      </c>
      <c r="BI211" s="154">
        <f t="shared" si="38"/>
        <v>0</v>
      </c>
      <c r="BJ211" s="13" t="s">
        <v>83</v>
      </c>
      <c r="BK211" s="154">
        <f t="shared" si="39"/>
        <v>0</v>
      </c>
      <c r="BL211" s="13" t="s">
        <v>194</v>
      </c>
      <c r="BM211" s="153" t="s">
        <v>434</v>
      </c>
    </row>
    <row r="212" spans="2:65" s="1" customFormat="1" ht="16.5" customHeight="1">
      <c r="B212" s="141"/>
      <c r="C212" s="155" t="s">
        <v>435</v>
      </c>
      <c r="D212" s="155" t="s">
        <v>117</v>
      </c>
      <c r="E212" s="156" t="s">
        <v>436</v>
      </c>
      <c r="F212" s="157" t="s">
        <v>437</v>
      </c>
      <c r="G212" s="158" t="s">
        <v>150</v>
      </c>
      <c r="H212" s="159">
        <v>1</v>
      </c>
      <c r="I212" s="160"/>
      <c r="J212" s="161">
        <f t="shared" si="30"/>
        <v>0</v>
      </c>
      <c r="K212" s="157" t="s">
        <v>1</v>
      </c>
      <c r="L212" s="162"/>
      <c r="M212" s="163" t="s">
        <v>1</v>
      </c>
      <c r="N212" s="164" t="s">
        <v>40</v>
      </c>
      <c r="P212" s="151">
        <f t="shared" si="31"/>
        <v>0</v>
      </c>
      <c r="Q212" s="151">
        <v>4.6999999999999999E-4</v>
      </c>
      <c r="R212" s="151">
        <f t="shared" si="32"/>
        <v>4.6999999999999999E-4</v>
      </c>
      <c r="S212" s="151">
        <v>0</v>
      </c>
      <c r="T212" s="152">
        <f t="shared" si="33"/>
        <v>0</v>
      </c>
      <c r="AR212" s="153" t="s">
        <v>217</v>
      </c>
      <c r="AT212" s="153" t="s">
        <v>117</v>
      </c>
      <c r="AU212" s="153" t="s">
        <v>80</v>
      </c>
      <c r="AY212" s="13" t="s">
        <v>119</v>
      </c>
      <c r="BE212" s="154">
        <f t="shared" si="34"/>
        <v>0</v>
      </c>
      <c r="BF212" s="154">
        <f t="shared" si="35"/>
        <v>0</v>
      </c>
      <c r="BG212" s="154">
        <f t="shared" si="36"/>
        <v>0</v>
      </c>
      <c r="BH212" s="154">
        <f t="shared" si="37"/>
        <v>0</v>
      </c>
      <c r="BI212" s="154">
        <f t="shared" si="38"/>
        <v>0</v>
      </c>
      <c r="BJ212" s="13" t="s">
        <v>83</v>
      </c>
      <c r="BK212" s="154">
        <f t="shared" si="39"/>
        <v>0</v>
      </c>
      <c r="BL212" s="13" t="s">
        <v>194</v>
      </c>
      <c r="BM212" s="153" t="s">
        <v>438</v>
      </c>
    </row>
    <row r="213" spans="2:65" s="1" customFormat="1" ht="16.5" customHeight="1">
      <c r="B213" s="141"/>
      <c r="C213" s="155" t="s">
        <v>439</v>
      </c>
      <c r="D213" s="155" t="s">
        <v>117</v>
      </c>
      <c r="E213" s="156" t="s">
        <v>440</v>
      </c>
      <c r="F213" s="157" t="s">
        <v>441</v>
      </c>
      <c r="G213" s="158" t="s">
        <v>150</v>
      </c>
      <c r="H213" s="159">
        <v>2</v>
      </c>
      <c r="I213" s="160"/>
      <c r="J213" s="161">
        <f t="shared" si="30"/>
        <v>0</v>
      </c>
      <c r="K213" s="157" t="s">
        <v>1</v>
      </c>
      <c r="L213" s="162"/>
      <c r="M213" s="163" t="s">
        <v>1</v>
      </c>
      <c r="N213" s="164" t="s">
        <v>40</v>
      </c>
      <c r="P213" s="151">
        <f t="shared" si="31"/>
        <v>0</v>
      </c>
      <c r="Q213" s="151">
        <v>4.6999999999999999E-4</v>
      </c>
      <c r="R213" s="151">
        <f t="shared" si="32"/>
        <v>9.3999999999999997E-4</v>
      </c>
      <c r="S213" s="151">
        <v>0</v>
      </c>
      <c r="T213" s="152">
        <f t="shared" si="33"/>
        <v>0</v>
      </c>
      <c r="AR213" s="153" t="s">
        <v>217</v>
      </c>
      <c r="AT213" s="153" t="s">
        <v>117</v>
      </c>
      <c r="AU213" s="153" t="s">
        <v>80</v>
      </c>
      <c r="AY213" s="13" t="s">
        <v>119</v>
      </c>
      <c r="BE213" s="154">
        <f t="shared" si="34"/>
        <v>0</v>
      </c>
      <c r="BF213" s="154">
        <f t="shared" si="35"/>
        <v>0</v>
      </c>
      <c r="BG213" s="154">
        <f t="shared" si="36"/>
        <v>0</v>
      </c>
      <c r="BH213" s="154">
        <f t="shared" si="37"/>
        <v>0</v>
      </c>
      <c r="BI213" s="154">
        <f t="shared" si="38"/>
        <v>0</v>
      </c>
      <c r="BJ213" s="13" t="s">
        <v>83</v>
      </c>
      <c r="BK213" s="154">
        <f t="shared" si="39"/>
        <v>0</v>
      </c>
      <c r="BL213" s="13" t="s">
        <v>194</v>
      </c>
      <c r="BM213" s="153" t="s">
        <v>442</v>
      </c>
    </row>
    <row r="214" spans="2:65" s="1" customFormat="1" ht="16.5" customHeight="1">
      <c r="B214" s="141"/>
      <c r="C214" s="155" t="s">
        <v>443</v>
      </c>
      <c r="D214" s="155" t="s">
        <v>117</v>
      </c>
      <c r="E214" s="156" t="s">
        <v>395</v>
      </c>
      <c r="F214" s="157" t="s">
        <v>396</v>
      </c>
      <c r="G214" s="158" t="s">
        <v>150</v>
      </c>
      <c r="H214" s="159">
        <v>1</v>
      </c>
      <c r="I214" s="160"/>
      <c r="J214" s="161">
        <f t="shared" si="30"/>
        <v>0</v>
      </c>
      <c r="K214" s="157" t="s">
        <v>1</v>
      </c>
      <c r="L214" s="162"/>
      <c r="M214" s="163" t="s">
        <v>1</v>
      </c>
      <c r="N214" s="164" t="s">
        <v>40</v>
      </c>
      <c r="P214" s="151">
        <f t="shared" si="31"/>
        <v>0</v>
      </c>
      <c r="Q214" s="151">
        <v>4.6999999999999999E-4</v>
      </c>
      <c r="R214" s="151">
        <f t="shared" si="32"/>
        <v>4.6999999999999999E-4</v>
      </c>
      <c r="S214" s="151">
        <v>0</v>
      </c>
      <c r="T214" s="152">
        <f t="shared" si="33"/>
        <v>0</v>
      </c>
      <c r="AR214" s="153" t="s">
        <v>217</v>
      </c>
      <c r="AT214" s="153" t="s">
        <v>117</v>
      </c>
      <c r="AU214" s="153" t="s">
        <v>80</v>
      </c>
      <c r="AY214" s="13" t="s">
        <v>119</v>
      </c>
      <c r="BE214" s="154">
        <f t="shared" si="34"/>
        <v>0</v>
      </c>
      <c r="BF214" s="154">
        <f t="shared" si="35"/>
        <v>0</v>
      </c>
      <c r="BG214" s="154">
        <f t="shared" si="36"/>
        <v>0</v>
      </c>
      <c r="BH214" s="154">
        <f t="shared" si="37"/>
        <v>0</v>
      </c>
      <c r="BI214" s="154">
        <f t="shared" si="38"/>
        <v>0</v>
      </c>
      <c r="BJ214" s="13" t="s">
        <v>83</v>
      </c>
      <c r="BK214" s="154">
        <f t="shared" si="39"/>
        <v>0</v>
      </c>
      <c r="BL214" s="13" t="s">
        <v>194</v>
      </c>
      <c r="BM214" s="153" t="s">
        <v>444</v>
      </c>
    </row>
    <row r="215" spans="2:65" s="1" customFormat="1" ht="16.5" customHeight="1">
      <c r="B215" s="141"/>
      <c r="C215" s="155" t="s">
        <v>445</v>
      </c>
      <c r="D215" s="155" t="s">
        <v>117</v>
      </c>
      <c r="E215" s="156" t="s">
        <v>446</v>
      </c>
      <c r="F215" s="157" t="s">
        <v>447</v>
      </c>
      <c r="G215" s="158" t="s">
        <v>150</v>
      </c>
      <c r="H215" s="159">
        <v>1</v>
      </c>
      <c r="I215" s="160"/>
      <c r="J215" s="161">
        <f t="shared" si="30"/>
        <v>0</v>
      </c>
      <c r="K215" s="157" t="s">
        <v>1</v>
      </c>
      <c r="L215" s="162"/>
      <c r="M215" s="163" t="s">
        <v>1</v>
      </c>
      <c r="N215" s="164" t="s">
        <v>40</v>
      </c>
      <c r="P215" s="151">
        <f t="shared" si="31"/>
        <v>0</v>
      </c>
      <c r="Q215" s="151">
        <v>2.2000000000000001E-4</v>
      </c>
      <c r="R215" s="151">
        <f t="shared" si="32"/>
        <v>2.2000000000000001E-4</v>
      </c>
      <c r="S215" s="151">
        <v>0</v>
      </c>
      <c r="T215" s="152">
        <f t="shared" si="33"/>
        <v>0</v>
      </c>
      <c r="AR215" s="153" t="s">
        <v>217</v>
      </c>
      <c r="AT215" s="153" t="s">
        <v>117</v>
      </c>
      <c r="AU215" s="153" t="s">
        <v>80</v>
      </c>
      <c r="AY215" s="13" t="s">
        <v>119</v>
      </c>
      <c r="BE215" s="154">
        <f t="shared" si="34"/>
        <v>0</v>
      </c>
      <c r="BF215" s="154">
        <f t="shared" si="35"/>
        <v>0</v>
      </c>
      <c r="BG215" s="154">
        <f t="shared" si="36"/>
        <v>0</v>
      </c>
      <c r="BH215" s="154">
        <f t="shared" si="37"/>
        <v>0</v>
      </c>
      <c r="BI215" s="154">
        <f t="shared" si="38"/>
        <v>0</v>
      </c>
      <c r="BJ215" s="13" t="s">
        <v>83</v>
      </c>
      <c r="BK215" s="154">
        <f t="shared" si="39"/>
        <v>0</v>
      </c>
      <c r="BL215" s="13" t="s">
        <v>194</v>
      </c>
      <c r="BM215" s="153" t="s">
        <v>448</v>
      </c>
    </row>
    <row r="216" spans="2:65" s="1" customFormat="1" ht="16.5" customHeight="1">
      <c r="B216" s="141"/>
      <c r="C216" s="155" t="s">
        <v>449</v>
      </c>
      <c r="D216" s="155" t="s">
        <v>117</v>
      </c>
      <c r="E216" s="156" t="s">
        <v>450</v>
      </c>
      <c r="F216" s="157" t="s">
        <v>451</v>
      </c>
      <c r="G216" s="158" t="s">
        <v>150</v>
      </c>
      <c r="H216" s="159">
        <v>2</v>
      </c>
      <c r="I216" s="160"/>
      <c r="J216" s="161">
        <f t="shared" si="30"/>
        <v>0</v>
      </c>
      <c r="K216" s="157" t="s">
        <v>1</v>
      </c>
      <c r="L216" s="162"/>
      <c r="M216" s="163" t="s">
        <v>1</v>
      </c>
      <c r="N216" s="164" t="s">
        <v>40</v>
      </c>
      <c r="P216" s="151">
        <f t="shared" si="31"/>
        <v>0</v>
      </c>
      <c r="Q216" s="151">
        <v>2.2000000000000001E-4</v>
      </c>
      <c r="R216" s="151">
        <f t="shared" si="32"/>
        <v>4.4000000000000002E-4</v>
      </c>
      <c r="S216" s="151">
        <v>0</v>
      </c>
      <c r="T216" s="152">
        <f t="shared" si="33"/>
        <v>0</v>
      </c>
      <c r="AR216" s="153" t="s">
        <v>217</v>
      </c>
      <c r="AT216" s="153" t="s">
        <v>117</v>
      </c>
      <c r="AU216" s="153" t="s">
        <v>80</v>
      </c>
      <c r="AY216" s="13" t="s">
        <v>119</v>
      </c>
      <c r="BE216" s="154">
        <f t="shared" si="34"/>
        <v>0</v>
      </c>
      <c r="BF216" s="154">
        <f t="shared" si="35"/>
        <v>0</v>
      </c>
      <c r="BG216" s="154">
        <f t="shared" si="36"/>
        <v>0</v>
      </c>
      <c r="BH216" s="154">
        <f t="shared" si="37"/>
        <v>0</v>
      </c>
      <c r="BI216" s="154">
        <f t="shared" si="38"/>
        <v>0</v>
      </c>
      <c r="BJ216" s="13" t="s">
        <v>83</v>
      </c>
      <c r="BK216" s="154">
        <f t="shared" si="39"/>
        <v>0</v>
      </c>
      <c r="BL216" s="13" t="s">
        <v>194</v>
      </c>
      <c r="BM216" s="153" t="s">
        <v>452</v>
      </c>
    </row>
    <row r="217" spans="2:65" s="1" customFormat="1" ht="16.5" customHeight="1">
      <c r="B217" s="141"/>
      <c r="C217" s="155" t="s">
        <v>453</v>
      </c>
      <c r="D217" s="155" t="s">
        <v>117</v>
      </c>
      <c r="E217" s="156" t="s">
        <v>454</v>
      </c>
      <c r="F217" s="157" t="s">
        <v>455</v>
      </c>
      <c r="G217" s="158" t="s">
        <v>150</v>
      </c>
      <c r="H217" s="159">
        <v>4</v>
      </c>
      <c r="I217" s="160"/>
      <c r="J217" s="161">
        <f t="shared" si="30"/>
        <v>0</v>
      </c>
      <c r="K217" s="157" t="s">
        <v>126</v>
      </c>
      <c r="L217" s="162"/>
      <c r="M217" s="163" t="s">
        <v>1</v>
      </c>
      <c r="N217" s="164" t="s">
        <v>40</v>
      </c>
      <c r="P217" s="151">
        <f t="shared" si="31"/>
        <v>0</v>
      </c>
      <c r="Q217" s="151">
        <v>1.0000000000000001E-5</v>
      </c>
      <c r="R217" s="151">
        <f t="shared" si="32"/>
        <v>4.0000000000000003E-5</v>
      </c>
      <c r="S217" s="151">
        <v>0</v>
      </c>
      <c r="T217" s="152">
        <f t="shared" si="33"/>
        <v>0</v>
      </c>
      <c r="AR217" s="153" t="s">
        <v>217</v>
      </c>
      <c r="AT217" s="153" t="s">
        <v>117</v>
      </c>
      <c r="AU217" s="153" t="s">
        <v>80</v>
      </c>
      <c r="AY217" s="13" t="s">
        <v>119</v>
      </c>
      <c r="BE217" s="154">
        <f t="shared" si="34"/>
        <v>0</v>
      </c>
      <c r="BF217" s="154">
        <f t="shared" si="35"/>
        <v>0</v>
      </c>
      <c r="BG217" s="154">
        <f t="shared" si="36"/>
        <v>0</v>
      </c>
      <c r="BH217" s="154">
        <f t="shared" si="37"/>
        <v>0</v>
      </c>
      <c r="BI217" s="154">
        <f t="shared" si="38"/>
        <v>0</v>
      </c>
      <c r="BJ217" s="13" t="s">
        <v>83</v>
      </c>
      <c r="BK217" s="154">
        <f t="shared" si="39"/>
        <v>0</v>
      </c>
      <c r="BL217" s="13" t="s">
        <v>194</v>
      </c>
      <c r="BM217" s="153" t="s">
        <v>456</v>
      </c>
    </row>
    <row r="218" spans="2:65" s="1" customFormat="1" ht="16.5" customHeight="1">
      <c r="B218" s="141"/>
      <c r="C218" s="155" t="s">
        <v>457</v>
      </c>
      <c r="D218" s="155" t="s">
        <v>117</v>
      </c>
      <c r="E218" s="156" t="s">
        <v>458</v>
      </c>
      <c r="F218" s="157" t="s">
        <v>459</v>
      </c>
      <c r="G218" s="158" t="s">
        <v>150</v>
      </c>
      <c r="H218" s="159">
        <v>3</v>
      </c>
      <c r="I218" s="160"/>
      <c r="J218" s="161">
        <f t="shared" si="30"/>
        <v>0</v>
      </c>
      <c r="K218" s="157" t="s">
        <v>1</v>
      </c>
      <c r="L218" s="162"/>
      <c r="M218" s="163" t="s">
        <v>1</v>
      </c>
      <c r="N218" s="164" t="s">
        <v>40</v>
      </c>
      <c r="P218" s="151">
        <f t="shared" si="31"/>
        <v>0</v>
      </c>
      <c r="Q218" s="151">
        <v>1.0000000000000001E-5</v>
      </c>
      <c r="R218" s="151">
        <f t="shared" si="32"/>
        <v>3.0000000000000004E-5</v>
      </c>
      <c r="S218" s="151">
        <v>0</v>
      </c>
      <c r="T218" s="152">
        <f t="shared" si="33"/>
        <v>0</v>
      </c>
      <c r="AR218" s="153" t="s">
        <v>217</v>
      </c>
      <c r="AT218" s="153" t="s">
        <v>117</v>
      </c>
      <c r="AU218" s="153" t="s">
        <v>80</v>
      </c>
      <c r="AY218" s="13" t="s">
        <v>119</v>
      </c>
      <c r="BE218" s="154">
        <f t="shared" si="34"/>
        <v>0</v>
      </c>
      <c r="BF218" s="154">
        <f t="shared" si="35"/>
        <v>0</v>
      </c>
      <c r="BG218" s="154">
        <f t="shared" si="36"/>
        <v>0</v>
      </c>
      <c r="BH218" s="154">
        <f t="shared" si="37"/>
        <v>0</v>
      </c>
      <c r="BI218" s="154">
        <f t="shared" si="38"/>
        <v>0</v>
      </c>
      <c r="BJ218" s="13" t="s">
        <v>83</v>
      </c>
      <c r="BK218" s="154">
        <f t="shared" si="39"/>
        <v>0</v>
      </c>
      <c r="BL218" s="13" t="s">
        <v>194</v>
      </c>
      <c r="BM218" s="153" t="s">
        <v>460</v>
      </c>
    </row>
    <row r="219" spans="2:65" s="1" customFormat="1" ht="16.5" customHeight="1">
      <c r="B219" s="141"/>
      <c r="C219" s="155" t="s">
        <v>461</v>
      </c>
      <c r="D219" s="155" t="s">
        <v>117</v>
      </c>
      <c r="E219" s="156" t="s">
        <v>462</v>
      </c>
      <c r="F219" s="157" t="s">
        <v>463</v>
      </c>
      <c r="G219" s="158" t="s">
        <v>150</v>
      </c>
      <c r="H219" s="159">
        <v>1</v>
      </c>
      <c r="I219" s="160"/>
      <c r="J219" s="161">
        <f t="shared" si="30"/>
        <v>0</v>
      </c>
      <c r="K219" s="157" t="s">
        <v>1</v>
      </c>
      <c r="L219" s="162"/>
      <c r="M219" s="163" t="s">
        <v>1</v>
      </c>
      <c r="N219" s="164" t="s">
        <v>40</v>
      </c>
      <c r="P219" s="151">
        <f t="shared" si="31"/>
        <v>0</v>
      </c>
      <c r="Q219" s="151">
        <v>0</v>
      </c>
      <c r="R219" s="151">
        <f t="shared" si="32"/>
        <v>0</v>
      </c>
      <c r="S219" s="151">
        <v>0</v>
      </c>
      <c r="T219" s="152">
        <f t="shared" si="33"/>
        <v>0</v>
      </c>
      <c r="AR219" s="153" t="s">
        <v>217</v>
      </c>
      <c r="AT219" s="153" t="s">
        <v>117</v>
      </c>
      <c r="AU219" s="153" t="s">
        <v>80</v>
      </c>
      <c r="AY219" s="13" t="s">
        <v>119</v>
      </c>
      <c r="BE219" s="154">
        <f t="shared" si="34"/>
        <v>0</v>
      </c>
      <c r="BF219" s="154">
        <f t="shared" si="35"/>
        <v>0</v>
      </c>
      <c r="BG219" s="154">
        <f t="shared" si="36"/>
        <v>0</v>
      </c>
      <c r="BH219" s="154">
        <f t="shared" si="37"/>
        <v>0</v>
      </c>
      <c r="BI219" s="154">
        <f t="shared" si="38"/>
        <v>0</v>
      </c>
      <c r="BJ219" s="13" t="s">
        <v>83</v>
      </c>
      <c r="BK219" s="154">
        <f t="shared" si="39"/>
        <v>0</v>
      </c>
      <c r="BL219" s="13" t="s">
        <v>194</v>
      </c>
      <c r="BM219" s="153" t="s">
        <v>464</v>
      </c>
    </row>
    <row r="220" spans="2:65" s="1" customFormat="1" ht="16.5" customHeight="1">
      <c r="B220" s="141"/>
      <c r="C220" s="142" t="s">
        <v>465</v>
      </c>
      <c r="D220" s="142" t="s">
        <v>122</v>
      </c>
      <c r="E220" s="143" t="s">
        <v>407</v>
      </c>
      <c r="F220" s="144" t="s">
        <v>408</v>
      </c>
      <c r="G220" s="145" t="s">
        <v>409</v>
      </c>
      <c r="H220" s="146">
        <v>8</v>
      </c>
      <c r="I220" s="147"/>
      <c r="J220" s="148">
        <f t="shared" si="30"/>
        <v>0</v>
      </c>
      <c r="K220" s="144" t="s">
        <v>1</v>
      </c>
      <c r="L220" s="28"/>
      <c r="M220" s="149" t="s">
        <v>1</v>
      </c>
      <c r="N220" s="150" t="s">
        <v>40</v>
      </c>
      <c r="P220" s="151">
        <f t="shared" si="31"/>
        <v>0</v>
      </c>
      <c r="Q220" s="151">
        <v>0</v>
      </c>
      <c r="R220" s="151">
        <f t="shared" si="32"/>
        <v>0</v>
      </c>
      <c r="S220" s="151">
        <v>0</v>
      </c>
      <c r="T220" s="152">
        <f t="shared" si="33"/>
        <v>0</v>
      </c>
      <c r="AR220" s="153" t="s">
        <v>194</v>
      </c>
      <c r="AT220" s="153" t="s">
        <v>122</v>
      </c>
      <c r="AU220" s="153" t="s">
        <v>80</v>
      </c>
      <c r="AY220" s="13" t="s">
        <v>119</v>
      </c>
      <c r="BE220" s="154">
        <f t="shared" si="34"/>
        <v>0</v>
      </c>
      <c r="BF220" s="154">
        <f t="shared" si="35"/>
        <v>0</v>
      </c>
      <c r="BG220" s="154">
        <f t="shared" si="36"/>
        <v>0</v>
      </c>
      <c r="BH220" s="154">
        <f t="shared" si="37"/>
        <v>0</v>
      </c>
      <c r="BI220" s="154">
        <f t="shared" si="38"/>
        <v>0</v>
      </c>
      <c r="BJ220" s="13" t="s">
        <v>83</v>
      </c>
      <c r="BK220" s="154">
        <f t="shared" si="39"/>
        <v>0</v>
      </c>
      <c r="BL220" s="13" t="s">
        <v>194</v>
      </c>
      <c r="BM220" s="153" t="s">
        <v>466</v>
      </c>
    </row>
    <row r="221" spans="2:65" s="1" customFormat="1" ht="16.5" customHeight="1">
      <c r="B221" s="141"/>
      <c r="C221" s="142" t="s">
        <v>467</v>
      </c>
      <c r="D221" s="142" t="s">
        <v>122</v>
      </c>
      <c r="E221" s="143" t="s">
        <v>412</v>
      </c>
      <c r="F221" s="144" t="s">
        <v>413</v>
      </c>
      <c r="G221" s="145" t="s">
        <v>150</v>
      </c>
      <c r="H221" s="146">
        <v>21</v>
      </c>
      <c r="I221" s="147"/>
      <c r="J221" s="148">
        <f t="shared" si="30"/>
        <v>0</v>
      </c>
      <c r="K221" s="144" t="s">
        <v>1</v>
      </c>
      <c r="L221" s="28"/>
      <c r="M221" s="149" t="s">
        <v>1</v>
      </c>
      <c r="N221" s="150" t="s">
        <v>40</v>
      </c>
      <c r="P221" s="151">
        <f t="shared" si="31"/>
        <v>0</v>
      </c>
      <c r="Q221" s="151">
        <v>0</v>
      </c>
      <c r="R221" s="151">
        <f t="shared" si="32"/>
        <v>0</v>
      </c>
      <c r="S221" s="151">
        <v>0</v>
      </c>
      <c r="T221" s="152">
        <f t="shared" si="33"/>
        <v>0</v>
      </c>
      <c r="AR221" s="153" t="s">
        <v>194</v>
      </c>
      <c r="AT221" s="153" t="s">
        <v>122</v>
      </c>
      <c r="AU221" s="153" t="s">
        <v>80</v>
      </c>
      <c r="AY221" s="13" t="s">
        <v>119</v>
      </c>
      <c r="BE221" s="154">
        <f t="shared" si="34"/>
        <v>0</v>
      </c>
      <c r="BF221" s="154">
        <f t="shared" si="35"/>
        <v>0</v>
      </c>
      <c r="BG221" s="154">
        <f t="shared" si="36"/>
        <v>0</v>
      </c>
      <c r="BH221" s="154">
        <f t="shared" si="37"/>
        <v>0</v>
      </c>
      <c r="BI221" s="154">
        <f t="shared" si="38"/>
        <v>0</v>
      </c>
      <c r="BJ221" s="13" t="s">
        <v>83</v>
      </c>
      <c r="BK221" s="154">
        <f t="shared" si="39"/>
        <v>0</v>
      </c>
      <c r="BL221" s="13" t="s">
        <v>194</v>
      </c>
      <c r="BM221" s="153" t="s">
        <v>468</v>
      </c>
    </row>
    <row r="222" spans="2:65" s="1" customFormat="1" ht="24" customHeight="1">
      <c r="B222" s="141"/>
      <c r="C222" s="142" t="s">
        <v>469</v>
      </c>
      <c r="D222" s="142" t="s">
        <v>122</v>
      </c>
      <c r="E222" s="143" t="s">
        <v>416</v>
      </c>
      <c r="F222" s="144" t="s">
        <v>417</v>
      </c>
      <c r="G222" s="145" t="s">
        <v>409</v>
      </c>
      <c r="H222" s="146">
        <v>4</v>
      </c>
      <c r="I222" s="147"/>
      <c r="J222" s="148">
        <f t="shared" si="30"/>
        <v>0</v>
      </c>
      <c r="K222" s="144" t="s">
        <v>1</v>
      </c>
      <c r="L222" s="28"/>
      <c r="M222" s="149" t="s">
        <v>1</v>
      </c>
      <c r="N222" s="150" t="s">
        <v>40</v>
      </c>
      <c r="P222" s="151">
        <f t="shared" si="31"/>
        <v>0</v>
      </c>
      <c r="Q222" s="151">
        <v>0</v>
      </c>
      <c r="R222" s="151">
        <f t="shared" si="32"/>
        <v>0</v>
      </c>
      <c r="S222" s="151">
        <v>0</v>
      </c>
      <c r="T222" s="152">
        <f t="shared" si="33"/>
        <v>0</v>
      </c>
      <c r="AR222" s="153" t="s">
        <v>194</v>
      </c>
      <c r="AT222" s="153" t="s">
        <v>122</v>
      </c>
      <c r="AU222" s="153" t="s">
        <v>80</v>
      </c>
      <c r="AY222" s="13" t="s">
        <v>119</v>
      </c>
      <c r="BE222" s="154">
        <f t="shared" si="34"/>
        <v>0</v>
      </c>
      <c r="BF222" s="154">
        <f t="shared" si="35"/>
        <v>0</v>
      </c>
      <c r="BG222" s="154">
        <f t="shared" si="36"/>
        <v>0</v>
      </c>
      <c r="BH222" s="154">
        <f t="shared" si="37"/>
        <v>0</v>
      </c>
      <c r="BI222" s="154">
        <f t="shared" si="38"/>
        <v>0</v>
      </c>
      <c r="BJ222" s="13" t="s">
        <v>83</v>
      </c>
      <c r="BK222" s="154">
        <f t="shared" si="39"/>
        <v>0</v>
      </c>
      <c r="BL222" s="13" t="s">
        <v>194</v>
      </c>
      <c r="BM222" s="153" t="s">
        <v>470</v>
      </c>
    </row>
    <row r="223" spans="2:65" s="11" customFormat="1" ht="22.9" customHeight="1">
      <c r="B223" s="129"/>
      <c r="D223" s="130" t="s">
        <v>74</v>
      </c>
      <c r="E223" s="139" t="s">
        <v>471</v>
      </c>
      <c r="F223" s="139" t="s">
        <v>472</v>
      </c>
      <c r="I223" s="132"/>
      <c r="J223" s="140">
        <f>BK223</f>
        <v>0</v>
      </c>
      <c r="L223" s="129"/>
      <c r="M223" s="134"/>
      <c r="P223" s="135">
        <f>SUM(P224:P226)</f>
        <v>0</v>
      </c>
      <c r="R223" s="135">
        <f>SUM(R224:R226)</f>
        <v>0</v>
      </c>
      <c r="T223" s="136">
        <f>SUM(T224:T226)</f>
        <v>0</v>
      </c>
      <c r="AR223" s="130" t="s">
        <v>80</v>
      </c>
      <c r="AT223" s="137" t="s">
        <v>74</v>
      </c>
      <c r="AU223" s="137" t="s">
        <v>83</v>
      </c>
      <c r="AY223" s="130" t="s">
        <v>119</v>
      </c>
      <c r="BK223" s="138">
        <f>SUM(BK224:BK226)</f>
        <v>0</v>
      </c>
    </row>
    <row r="224" spans="2:65" s="1" customFormat="1" ht="16.5" customHeight="1">
      <c r="B224" s="141"/>
      <c r="C224" s="155" t="s">
        <v>473</v>
      </c>
      <c r="D224" s="155" t="s">
        <v>117</v>
      </c>
      <c r="E224" s="156" t="s">
        <v>462</v>
      </c>
      <c r="F224" s="157" t="s">
        <v>463</v>
      </c>
      <c r="G224" s="158" t="s">
        <v>150</v>
      </c>
      <c r="H224" s="159">
        <v>1</v>
      </c>
      <c r="I224" s="160"/>
      <c r="J224" s="161">
        <f>ROUND(I224*H224,2)</f>
        <v>0</v>
      </c>
      <c r="K224" s="157" t="s">
        <v>1</v>
      </c>
      <c r="L224" s="162"/>
      <c r="M224" s="163" t="s">
        <v>1</v>
      </c>
      <c r="N224" s="164" t="s">
        <v>40</v>
      </c>
      <c r="P224" s="151">
        <f>O224*H224</f>
        <v>0</v>
      </c>
      <c r="Q224" s="151">
        <v>0</v>
      </c>
      <c r="R224" s="151">
        <f>Q224*H224</f>
        <v>0</v>
      </c>
      <c r="S224" s="151">
        <v>0</v>
      </c>
      <c r="T224" s="152">
        <f>S224*H224</f>
        <v>0</v>
      </c>
      <c r="AR224" s="153" t="s">
        <v>217</v>
      </c>
      <c r="AT224" s="153" t="s">
        <v>117</v>
      </c>
      <c r="AU224" s="153" t="s">
        <v>80</v>
      </c>
      <c r="AY224" s="13" t="s">
        <v>119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3" t="s">
        <v>83</v>
      </c>
      <c r="BK224" s="154">
        <f>ROUND(I224*H224,2)</f>
        <v>0</v>
      </c>
      <c r="BL224" s="13" t="s">
        <v>194</v>
      </c>
      <c r="BM224" s="153" t="s">
        <v>474</v>
      </c>
    </row>
    <row r="225" spans="2:65" s="1" customFormat="1" ht="16.5" customHeight="1">
      <c r="B225" s="141"/>
      <c r="C225" s="142" t="s">
        <v>475</v>
      </c>
      <c r="D225" s="142" t="s">
        <v>122</v>
      </c>
      <c r="E225" s="143" t="s">
        <v>407</v>
      </c>
      <c r="F225" s="144" t="s">
        <v>408</v>
      </c>
      <c r="G225" s="145" t="s">
        <v>409</v>
      </c>
      <c r="H225" s="146">
        <v>8</v>
      </c>
      <c r="I225" s="147"/>
      <c r="J225" s="148">
        <f>ROUND(I225*H225,2)</f>
        <v>0</v>
      </c>
      <c r="K225" s="144" t="s">
        <v>1</v>
      </c>
      <c r="L225" s="28"/>
      <c r="M225" s="149" t="s">
        <v>1</v>
      </c>
      <c r="N225" s="150" t="s">
        <v>40</v>
      </c>
      <c r="P225" s="151">
        <f>O225*H225</f>
        <v>0</v>
      </c>
      <c r="Q225" s="151">
        <v>0</v>
      </c>
      <c r="R225" s="151">
        <f>Q225*H225</f>
        <v>0</v>
      </c>
      <c r="S225" s="151">
        <v>0</v>
      </c>
      <c r="T225" s="152">
        <f>S225*H225</f>
        <v>0</v>
      </c>
      <c r="AR225" s="153" t="s">
        <v>194</v>
      </c>
      <c r="AT225" s="153" t="s">
        <v>122</v>
      </c>
      <c r="AU225" s="153" t="s">
        <v>80</v>
      </c>
      <c r="AY225" s="13" t="s">
        <v>119</v>
      </c>
      <c r="BE225" s="154">
        <f>IF(N225="základní",J225,0)</f>
        <v>0</v>
      </c>
      <c r="BF225" s="154">
        <f>IF(N225="snížená",J225,0)</f>
        <v>0</v>
      </c>
      <c r="BG225" s="154">
        <f>IF(N225="zákl. přenesená",J225,0)</f>
        <v>0</v>
      </c>
      <c r="BH225" s="154">
        <f>IF(N225="sníž. přenesená",J225,0)</f>
        <v>0</v>
      </c>
      <c r="BI225" s="154">
        <f>IF(N225="nulová",J225,0)</f>
        <v>0</v>
      </c>
      <c r="BJ225" s="13" t="s">
        <v>83</v>
      </c>
      <c r="BK225" s="154">
        <f>ROUND(I225*H225,2)</f>
        <v>0</v>
      </c>
      <c r="BL225" s="13" t="s">
        <v>194</v>
      </c>
      <c r="BM225" s="153" t="s">
        <v>476</v>
      </c>
    </row>
    <row r="226" spans="2:65" s="1" customFormat="1" ht="24" customHeight="1">
      <c r="B226" s="141"/>
      <c r="C226" s="142" t="s">
        <v>477</v>
      </c>
      <c r="D226" s="142" t="s">
        <v>122</v>
      </c>
      <c r="E226" s="143" t="s">
        <v>416</v>
      </c>
      <c r="F226" s="144" t="s">
        <v>417</v>
      </c>
      <c r="G226" s="145" t="s">
        <v>409</v>
      </c>
      <c r="H226" s="146">
        <v>4</v>
      </c>
      <c r="I226" s="147"/>
      <c r="J226" s="148">
        <f>ROUND(I226*H226,2)</f>
        <v>0</v>
      </c>
      <c r="K226" s="144" t="s">
        <v>1</v>
      </c>
      <c r="L226" s="28"/>
      <c r="M226" s="165" t="s">
        <v>1</v>
      </c>
      <c r="N226" s="166" t="s">
        <v>40</v>
      </c>
      <c r="O226" s="167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AR226" s="153" t="s">
        <v>194</v>
      </c>
      <c r="AT226" s="153" t="s">
        <v>122</v>
      </c>
      <c r="AU226" s="153" t="s">
        <v>80</v>
      </c>
      <c r="AY226" s="13" t="s">
        <v>119</v>
      </c>
      <c r="BE226" s="154">
        <f>IF(N226="základní",J226,0)</f>
        <v>0</v>
      </c>
      <c r="BF226" s="154">
        <f>IF(N226="snížená",J226,0)</f>
        <v>0</v>
      </c>
      <c r="BG226" s="154">
        <f>IF(N226="zákl. přenesená",J226,0)</f>
        <v>0</v>
      </c>
      <c r="BH226" s="154">
        <f>IF(N226="sníž. přenesená",J226,0)</f>
        <v>0</v>
      </c>
      <c r="BI226" s="154">
        <f>IF(N226="nulová",J226,0)</f>
        <v>0</v>
      </c>
      <c r="BJ226" s="13" t="s">
        <v>83</v>
      </c>
      <c r="BK226" s="154">
        <f>ROUND(I226*H226,2)</f>
        <v>0</v>
      </c>
      <c r="BL226" s="13" t="s">
        <v>194</v>
      </c>
      <c r="BM226" s="153" t="s">
        <v>478</v>
      </c>
    </row>
    <row r="227" spans="2:65" s="1" customFormat="1" ht="6.95" customHeight="1">
      <c r="B227" s="40"/>
      <c r="C227" s="41"/>
      <c r="D227" s="41"/>
      <c r="E227" s="41"/>
      <c r="F227" s="41"/>
      <c r="G227" s="41"/>
      <c r="H227" s="41"/>
      <c r="I227" s="103"/>
      <c r="J227" s="41"/>
      <c r="K227" s="41"/>
      <c r="L227" s="28"/>
    </row>
  </sheetData>
  <autoFilter ref="C126:K226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SILNOPROUDÁ ELEKTROTE...</vt:lpstr>
      <vt:lpstr>'2 - SILNOPROUDÁ ELEKTROTE...'!Názvy_tisku</vt:lpstr>
      <vt:lpstr>'Rekapitulace stavby'!Názvy_tisku</vt:lpstr>
      <vt:lpstr>'2 - SILNOPROUDÁ ELEKTROTE...'!Oblast_tisku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HLOZZA\zdenek</dc:creator>
  <cp:lastModifiedBy>zdenek</cp:lastModifiedBy>
  <dcterms:created xsi:type="dcterms:W3CDTF">2019-04-10T05:56:19Z</dcterms:created>
  <dcterms:modified xsi:type="dcterms:W3CDTF">2019-04-10T05:58:18Z</dcterms:modified>
</cp:coreProperties>
</file>